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1820"/>
  </bookViews>
  <sheets>
    <sheet name="Zał Nr 1" sheetId="1" r:id="rId1"/>
    <sheet name="Zał Nr 2" sheetId="2" r:id="rId2"/>
    <sheet name="Zał Nr 3 " sheetId="3" r:id="rId3"/>
    <sheet name="Zał. Nr 4 " sheetId="4" r:id="rId4"/>
    <sheet name="Zał. nr 5" sheetId="5" r:id="rId5"/>
    <sheet name="Zał nr 6" sheetId="6" r:id="rId6"/>
    <sheet name="Zał Nr 7" sheetId="7" r:id="rId7"/>
  </sheets>
  <definedNames>
    <definedName name="_xlnm.Print_Area" localSheetId="0">'Zał Nr 1'!$A$1:$M$515</definedName>
    <definedName name="_xlnm.Print_Area" localSheetId="1">'Zał Nr 2'!$A$1:$L$1381</definedName>
    <definedName name="_xlnm.Print_Area" localSheetId="2">'Zał Nr 3 '!$A$1:$G$76</definedName>
    <definedName name="_xlnm.Print_Area" localSheetId="6">'Zał Nr 7'!$A$1:$I$42</definedName>
    <definedName name="_xlnm.Print_Area" localSheetId="3">'Zał. Nr 4 '!$A$1:$H$19</definedName>
    <definedName name="_xlnm.Print_Area" localSheetId="4">'Zał. nr 5'!$A$1:$L$191</definedName>
    <definedName name="SAPBEXrevision" localSheetId="6" hidden="1">5</definedName>
    <definedName name="SAPBEXrevision" hidden="1">1</definedName>
    <definedName name="SAPBEXsysID" hidden="1">"BWD"</definedName>
    <definedName name="SAPBEXwbID" localSheetId="6" hidden="1">"94P2M39TR1ZE34XUTV2TG42ZY"</definedName>
    <definedName name="SAPBEXwbID" hidden="1">"322B1KEEFGZY4S32W30V81JN6"</definedName>
    <definedName name="_xlnm.Print_Titles" localSheetId="0">'Zał Nr 1'!$11:$12</definedName>
    <definedName name="_xlnm.Print_Titles" localSheetId="1">'Zał Nr 2'!$5:$6</definedName>
    <definedName name="_xlnm.Print_Titles" localSheetId="2">'Zał Nr 3 '!$5:$9</definedName>
    <definedName name="_xlnm.Print_Titles" localSheetId="5">'Zał nr 6'!$6:$7</definedName>
    <definedName name="_xlnm.Print_Titles" localSheetId="4">'Zał. nr 5'!$7:$9</definedName>
  </definedNames>
  <calcPr calcId="145621"/>
</workbook>
</file>

<file path=xl/calcChain.xml><?xml version="1.0" encoding="utf-8"?>
<calcChain xmlns="http://schemas.openxmlformats.org/spreadsheetml/2006/main">
  <c r="G41" i="7" l="1"/>
  <c r="G40" i="7" s="1"/>
  <c r="I39" i="7"/>
  <c r="G39" i="7"/>
  <c r="H38" i="7"/>
  <c r="G38" i="7"/>
  <c r="I38" i="7" s="1"/>
  <c r="F38" i="7"/>
  <c r="H37" i="7"/>
  <c r="G37" i="7"/>
  <c r="I37" i="7" s="1"/>
  <c r="F37" i="7"/>
  <c r="I36" i="7"/>
  <c r="G36" i="7"/>
  <c r="I35" i="7"/>
  <c r="G35" i="7"/>
  <c r="H34" i="7"/>
  <c r="I34" i="7" s="1"/>
  <c r="G34" i="7"/>
  <c r="F34" i="7"/>
  <c r="I33" i="7"/>
  <c r="I32" i="7"/>
  <c r="H31" i="7"/>
  <c r="I31" i="7" s="1"/>
  <c r="G31" i="7"/>
  <c r="F31" i="7"/>
  <c r="H30" i="7"/>
  <c r="I30" i="7" s="1"/>
  <c r="G30" i="7"/>
  <c r="F30" i="7"/>
  <c r="I29" i="7"/>
  <c r="H28" i="7"/>
  <c r="I28" i="7" s="1"/>
  <c r="G28" i="7"/>
  <c r="F28" i="7"/>
  <c r="H27" i="7"/>
  <c r="I27" i="7" s="1"/>
  <c r="G27" i="7"/>
  <c r="F27" i="7"/>
  <c r="G26" i="7"/>
  <c r="I26" i="7" s="1"/>
  <c r="H25" i="7"/>
  <c r="I25" i="7" s="1"/>
  <c r="G25" i="7"/>
  <c r="F25" i="7"/>
  <c r="H24" i="7"/>
  <c r="I24" i="7" s="1"/>
  <c r="G24" i="7"/>
  <c r="F24" i="7"/>
  <c r="I23" i="7"/>
  <c r="H22" i="7"/>
  <c r="I22" i="7" s="1"/>
  <c r="G22" i="7"/>
  <c r="F22" i="7"/>
  <c r="H21" i="7"/>
  <c r="I21" i="7" s="1"/>
  <c r="G21" i="7"/>
  <c r="F21" i="7"/>
  <c r="G20" i="7"/>
  <c r="I20" i="7" s="1"/>
  <c r="H19" i="7"/>
  <c r="F19" i="7"/>
  <c r="G18" i="7"/>
  <c r="I18" i="7" s="1"/>
  <c r="G17" i="7"/>
  <c r="H16" i="7"/>
  <c r="G16" i="7"/>
  <c r="I16" i="7" s="1"/>
  <c r="F16" i="7"/>
  <c r="H15" i="7"/>
  <c r="F15" i="7"/>
  <c r="H13" i="7"/>
  <c r="F13" i="7"/>
  <c r="G19" i="7" l="1"/>
  <c r="G15" i="7" s="1"/>
  <c r="I19" i="7" l="1"/>
  <c r="I15" i="7"/>
  <c r="G13" i="7"/>
  <c r="I13" i="7" s="1"/>
  <c r="I155" i="6" l="1"/>
  <c r="J155" i="6" s="1"/>
  <c r="H155" i="6"/>
  <c r="G155" i="6"/>
  <c r="I10" i="6"/>
  <c r="J10" i="6" s="1"/>
  <c r="H10" i="6"/>
  <c r="G10" i="6"/>
  <c r="I8" i="6"/>
  <c r="J8" i="6" s="1"/>
  <c r="H8" i="6"/>
  <c r="G8" i="6"/>
  <c r="L191" i="5"/>
  <c r="H190" i="5"/>
  <c r="K189" i="5"/>
  <c r="L189" i="5" s="1"/>
  <c r="J189" i="5"/>
  <c r="I189" i="5"/>
  <c r="G189" i="5"/>
  <c r="F189" i="5"/>
  <c r="H189" i="5" s="1"/>
  <c r="E189" i="5"/>
  <c r="L188" i="5"/>
  <c r="H187" i="5"/>
  <c r="K186" i="5"/>
  <c r="J186" i="5"/>
  <c r="L186" i="5" s="1"/>
  <c r="I186" i="5"/>
  <c r="G186" i="5"/>
  <c r="F186" i="5"/>
  <c r="H186" i="5" s="1"/>
  <c r="E186" i="5"/>
  <c r="K185" i="5"/>
  <c r="J185" i="5"/>
  <c r="L185" i="5" s="1"/>
  <c r="I185" i="5"/>
  <c r="G185" i="5"/>
  <c r="F185" i="5"/>
  <c r="H185" i="5" s="1"/>
  <c r="E185" i="5"/>
  <c r="L184" i="5"/>
  <c r="H183" i="5"/>
  <c r="K182" i="5"/>
  <c r="J182" i="5"/>
  <c r="L182" i="5" s="1"/>
  <c r="I182" i="5"/>
  <c r="G182" i="5"/>
  <c r="F182" i="5"/>
  <c r="H182" i="5" s="1"/>
  <c r="E182" i="5"/>
  <c r="L181" i="5"/>
  <c r="H180" i="5"/>
  <c r="K179" i="5"/>
  <c r="J179" i="5"/>
  <c r="L179" i="5" s="1"/>
  <c r="I179" i="5"/>
  <c r="G179" i="5"/>
  <c r="F179" i="5"/>
  <c r="H179" i="5" s="1"/>
  <c r="E179" i="5"/>
  <c r="K178" i="5"/>
  <c r="J178" i="5"/>
  <c r="L178" i="5" s="1"/>
  <c r="I178" i="5"/>
  <c r="G178" i="5"/>
  <c r="F178" i="5"/>
  <c r="H178" i="5" s="1"/>
  <c r="E178" i="5"/>
  <c r="L177" i="5"/>
  <c r="K176" i="5"/>
  <c r="L176" i="5" s="1"/>
  <c r="G175" i="5"/>
  <c r="H175" i="5" s="1"/>
  <c r="K174" i="5"/>
  <c r="L174" i="5" s="1"/>
  <c r="J174" i="5"/>
  <c r="I174" i="5"/>
  <c r="G174" i="5"/>
  <c r="H174" i="5" s="1"/>
  <c r="F174" i="5"/>
  <c r="E174" i="5"/>
  <c r="K173" i="5"/>
  <c r="L173" i="5" s="1"/>
  <c r="K172" i="5"/>
  <c r="L172" i="5" s="1"/>
  <c r="H171" i="5"/>
  <c r="H170" i="5"/>
  <c r="K169" i="5"/>
  <c r="L169" i="5" s="1"/>
  <c r="J169" i="5"/>
  <c r="I169" i="5"/>
  <c r="G169" i="5"/>
  <c r="H169" i="5" s="1"/>
  <c r="F169" i="5"/>
  <c r="E169" i="5"/>
  <c r="K168" i="5"/>
  <c r="L168" i="5" s="1"/>
  <c r="L167" i="5"/>
  <c r="H166" i="5"/>
  <c r="G166" i="5"/>
  <c r="H165" i="5"/>
  <c r="K164" i="5"/>
  <c r="L164" i="5" s="1"/>
  <c r="J164" i="5"/>
  <c r="I164" i="5"/>
  <c r="G164" i="5"/>
  <c r="H164" i="5" s="1"/>
  <c r="F164" i="5"/>
  <c r="E164" i="5"/>
  <c r="K163" i="5"/>
  <c r="L163" i="5" s="1"/>
  <c r="J163" i="5"/>
  <c r="I163" i="5"/>
  <c r="G163" i="5"/>
  <c r="H163" i="5" s="1"/>
  <c r="F163" i="5"/>
  <c r="E163" i="5"/>
  <c r="K162" i="5"/>
  <c r="L162" i="5" s="1"/>
  <c r="J162" i="5"/>
  <c r="I162" i="5"/>
  <c r="G162" i="5"/>
  <c r="H162" i="5" s="1"/>
  <c r="F162" i="5"/>
  <c r="E162" i="5"/>
  <c r="L161" i="5"/>
  <c r="L160" i="5"/>
  <c r="L159" i="5"/>
  <c r="H158" i="5"/>
  <c r="K157" i="5"/>
  <c r="L157" i="5" s="1"/>
  <c r="J157" i="5"/>
  <c r="I157" i="5"/>
  <c r="G157" i="5"/>
  <c r="H157" i="5" s="1"/>
  <c r="F157" i="5"/>
  <c r="E157" i="5"/>
  <c r="L156" i="5"/>
  <c r="H155" i="5"/>
  <c r="K154" i="5"/>
  <c r="L154" i="5" s="1"/>
  <c r="J154" i="5"/>
  <c r="I154" i="5"/>
  <c r="G154" i="5"/>
  <c r="H154" i="5" s="1"/>
  <c r="F154" i="5"/>
  <c r="E154" i="5"/>
  <c r="L152" i="5"/>
  <c r="H151" i="5"/>
  <c r="K150" i="5"/>
  <c r="L150" i="5" s="1"/>
  <c r="J150" i="5"/>
  <c r="I150" i="5"/>
  <c r="G150" i="5"/>
  <c r="H150" i="5" s="1"/>
  <c r="F150" i="5"/>
  <c r="E150" i="5"/>
  <c r="K149" i="5"/>
  <c r="L149" i="5" s="1"/>
  <c r="J149" i="5"/>
  <c r="I149" i="5"/>
  <c r="G149" i="5"/>
  <c r="H149" i="5" s="1"/>
  <c r="F149" i="5"/>
  <c r="E149" i="5"/>
  <c r="L148" i="5"/>
  <c r="L147" i="5"/>
  <c r="H146" i="5"/>
  <c r="K145" i="5"/>
  <c r="L145" i="5" s="1"/>
  <c r="J145" i="5"/>
  <c r="I145" i="5"/>
  <c r="G145" i="5"/>
  <c r="H145" i="5" s="1"/>
  <c r="F145" i="5"/>
  <c r="E145" i="5"/>
  <c r="K144" i="5"/>
  <c r="L144" i="5" s="1"/>
  <c r="J144" i="5"/>
  <c r="I144" i="5"/>
  <c r="G144" i="5"/>
  <c r="H144" i="5" s="1"/>
  <c r="F144" i="5"/>
  <c r="E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H123" i="5"/>
  <c r="K122" i="5"/>
  <c r="L122" i="5" s="1"/>
  <c r="J122" i="5"/>
  <c r="I122" i="5"/>
  <c r="G122" i="5"/>
  <c r="H122" i="5" s="1"/>
  <c r="F122" i="5"/>
  <c r="E122" i="5"/>
  <c r="L121" i="5"/>
  <c r="L120" i="5"/>
  <c r="L119" i="5"/>
  <c r="L118" i="5"/>
  <c r="L117" i="5"/>
  <c r="L116" i="5"/>
  <c r="L115" i="5"/>
  <c r="L114" i="5"/>
  <c r="L113" i="5"/>
  <c r="L112" i="5"/>
  <c r="H111" i="5"/>
  <c r="K110" i="5"/>
  <c r="L110" i="5" s="1"/>
  <c r="J110" i="5"/>
  <c r="I110" i="5"/>
  <c r="G110" i="5"/>
  <c r="H110" i="5" s="1"/>
  <c r="F110" i="5"/>
  <c r="E110" i="5"/>
  <c r="K109" i="5"/>
  <c r="L109" i="5" s="1"/>
  <c r="J109" i="5"/>
  <c r="I109" i="5"/>
  <c r="G109" i="5"/>
  <c r="H109" i="5" s="1"/>
  <c r="F109" i="5"/>
  <c r="E109" i="5"/>
  <c r="L108" i="5"/>
  <c r="L107" i="5"/>
  <c r="L106" i="5"/>
  <c r="H105" i="5"/>
  <c r="K104" i="5"/>
  <c r="L104" i="5" s="1"/>
  <c r="J104" i="5"/>
  <c r="I104" i="5"/>
  <c r="G104" i="5"/>
  <c r="H104" i="5" s="1"/>
  <c r="F104" i="5"/>
  <c r="E104" i="5"/>
  <c r="K103" i="5"/>
  <c r="L103" i="5" s="1"/>
  <c r="J103" i="5"/>
  <c r="I103" i="5"/>
  <c r="G103" i="5"/>
  <c r="H103" i="5" s="1"/>
  <c r="F103" i="5"/>
  <c r="E103" i="5"/>
  <c r="L102" i="5"/>
  <c r="L101" i="5"/>
  <c r="L100" i="5"/>
  <c r="L98" i="5"/>
  <c r="L97" i="5"/>
  <c r="L96" i="5"/>
  <c r="L95" i="5"/>
  <c r="L94" i="5"/>
  <c r="H93" i="5"/>
  <c r="K92" i="5"/>
  <c r="L92" i="5" s="1"/>
  <c r="J92" i="5"/>
  <c r="I92" i="5"/>
  <c r="G92" i="5"/>
  <c r="H92" i="5" s="1"/>
  <c r="F92" i="5"/>
  <c r="E92" i="5"/>
  <c r="K91" i="5"/>
  <c r="J91" i="5"/>
  <c r="L91" i="5" s="1"/>
  <c r="I91" i="5"/>
  <c r="G91" i="5"/>
  <c r="F91" i="5"/>
  <c r="H91" i="5" s="1"/>
  <c r="E91" i="5"/>
  <c r="L90" i="5"/>
  <c r="H89" i="5"/>
  <c r="K88" i="5"/>
  <c r="L88" i="5" s="1"/>
  <c r="J88" i="5"/>
  <c r="I88" i="5"/>
  <c r="G88" i="5"/>
  <c r="F88" i="5"/>
  <c r="H88" i="5" s="1"/>
  <c r="E88" i="5"/>
  <c r="K85" i="5"/>
  <c r="J85" i="5"/>
  <c r="I85" i="5"/>
  <c r="G85" i="5"/>
  <c r="F85" i="5"/>
  <c r="E85" i="5"/>
  <c r="K82" i="5"/>
  <c r="J82" i="5"/>
  <c r="I82" i="5"/>
  <c r="G82" i="5"/>
  <c r="F82" i="5"/>
  <c r="E82" i="5"/>
  <c r="K81" i="5"/>
  <c r="L81" i="5" s="1"/>
  <c r="J81" i="5"/>
  <c r="I81" i="5"/>
  <c r="G81" i="5"/>
  <c r="H81" i="5" s="1"/>
  <c r="F81" i="5"/>
  <c r="E81" i="5"/>
  <c r="L80" i="5"/>
  <c r="H79" i="5"/>
  <c r="K78" i="5"/>
  <c r="L78" i="5" s="1"/>
  <c r="J78" i="5"/>
  <c r="I78" i="5"/>
  <c r="G78" i="5"/>
  <c r="F78" i="5"/>
  <c r="E78" i="5"/>
  <c r="L77" i="5"/>
  <c r="H76" i="5"/>
  <c r="K75" i="5"/>
  <c r="L75" i="5" s="1"/>
  <c r="J75" i="5"/>
  <c r="I75" i="5"/>
  <c r="G75" i="5"/>
  <c r="H75" i="5" s="1"/>
  <c r="F75" i="5"/>
  <c r="E75" i="5"/>
  <c r="K74" i="5"/>
  <c r="L74" i="5" s="1"/>
  <c r="J74" i="5"/>
  <c r="I74" i="5"/>
  <c r="G74" i="5"/>
  <c r="H74" i="5" s="1"/>
  <c r="F74" i="5"/>
  <c r="E74" i="5"/>
  <c r="L73" i="5"/>
  <c r="L72" i="5"/>
  <c r="H71" i="5"/>
  <c r="K70" i="5"/>
  <c r="L70" i="5" s="1"/>
  <c r="J70" i="5"/>
  <c r="I70" i="5"/>
  <c r="G70" i="5"/>
  <c r="H70" i="5" s="1"/>
  <c r="F70" i="5"/>
  <c r="E70" i="5"/>
  <c r="L69" i="5"/>
  <c r="H68" i="5"/>
  <c r="K67" i="5"/>
  <c r="L67" i="5" s="1"/>
  <c r="J67" i="5"/>
  <c r="I67" i="5"/>
  <c r="G67" i="5"/>
  <c r="H67" i="5" s="1"/>
  <c r="F67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H34" i="5"/>
  <c r="H33" i="5"/>
  <c r="K32" i="5"/>
  <c r="L32" i="5" s="1"/>
  <c r="J32" i="5"/>
  <c r="I32" i="5"/>
  <c r="G32" i="5"/>
  <c r="H32" i="5" s="1"/>
  <c r="F32" i="5"/>
  <c r="E32" i="5"/>
  <c r="L31" i="5"/>
  <c r="L30" i="5"/>
  <c r="L28" i="5"/>
  <c r="L27" i="5"/>
  <c r="L26" i="5"/>
  <c r="L25" i="5"/>
  <c r="L24" i="5"/>
  <c r="L23" i="5"/>
  <c r="L22" i="5"/>
  <c r="L21" i="5"/>
  <c r="L20" i="5"/>
  <c r="L19" i="5"/>
  <c r="L18" i="5"/>
  <c r="H17" i="5"/>
  <c r="H16" i="5"/>
  <c r="H15" i="5"/>
  <c r="K14" i="5"/>
  <c r="L14" i="5" s="1"/>
  <c r="J14" i="5"/>
  <c r="I14" i="5"/>
  <c r="G14" i="5"/>
  <c r="H14" i="5" s="1"/>
  <c r="F14" i="5"/>
  <c r="E14" i="5"/>
  <c r="K13" i="5"/>
  <c r="L13" i="5" s="1"/>
  <c r="J13" i="5"/>
  <c r="I13" i="5"/>
  <c r="G13" i="5"/>
  <c r="H13" i="5" s="1"/>
  <c r="F13" i="5"/>
  <c r="E13" i="5"/>
  <c r="K12" i="5"/>
  <c r="L12" i="5" s="1"/>
  <c r="J12" i="5"/>
  <c r="I12" i="5"/>
  <c r="G12" i="5"/>
  <c r="H12" i="5" s="1"/>
  <c r="F12" i="5"/>
  <c r="E12" i="5"/>
  <c r="K10" i="5"/>
  <c r="L10" i="5" s="1"/>
  <c r="J10" i="5"/>
  <c r="I10" i="5"/>
  <c r="G10" i="5"/>
  <c r="H10" i="5" s="1"/>
  <c r="F10" i="5"/>
  <c r="E10" i="5"/>
  <c r="H17" i="4" l="1"/>
  <c r="H16" i="4"/>
  <c r="F66" i="3"/>
  <c r="H69" i="3" s="1"/>
  <c r="H65" i="3"/>
  <c r="G65" i="3"/>
  <c r="G57" i="3"/>
  <c r="F57" i="3"/>
  <c r="H60" i="3" s="1"/>
  <c r="G56" i="3"/>
  <c r="G49" i="3"/>
  <c r="F49" i="3"/>
  <c r="H52" i="3" s="1"/>
  <c r="G48" i="3"/>
  <c r="H43" i="3"/>
  <c r="E43" i="3"/>
  <c r="D43" i="3"/>
  <c r="G40" i="3"/>
  <c r="G39" i="3"/>
  <c r="E34" i="3"/>
  <c r="D34" i="3"/>
  <c r="F31" i="3"/>
  <c r="H34" i="3" s="1"/>
  <c r="G30" i="3"/>
  <c r="F25" i="3"/>
  <c r="E25" i="3"/>
  <c r="D25" i="3"/>
  <c r="F24" i="3"/>
  <c r="E24" i="3"/>
  <c r="D24" i="3"/>
  <c r="F23" i="3"/>
  <c r="E23" i="3"/>
  <c r="D23" i="3"/>
  <c r="F22" i="3"/>
  <c r="H25" i="3" s="1"/>
  <c r="E22" i="3"/>
  <c r="D22" i="3"/>
  <c r="F21" i="3"/>
  <c r="H21" i="3" s="1"/>
  <c r="E21" i="3"/>
  <c r="D21" i="3"/>
  <c r="F20" i="3"/>
  <c r="E20" i="3"/>
  <c r="D20" i="3"/>
  <c r="F16" i="3"/>
  <c r="E16" i="3"/>
  <c r="D16" i="3"/>
  <c r="F15" i="3"/>
  <c r="E15" i="3"/>
  <c r="D15" i="3"/>
  <c r="F14" i="3"/>
  <c r="E14" i="3"/>
  <c r="D14" i="3"/>
  <c r="F13" i="3"/>
  <c r="H16" i="3" s="1"/>
  <c r="E13" i="3"/>
  <c r="D13" i="3"/>
  <c r="F12" i="3"/>
  <c r="H12" i="3" s="1"/>
  <c r="E12" i="3"/>
  <c r="D12" i="3"/>
  <c r="F11" i="3"/>
  <c r="E11" i="3"/>
  <c r="D11" i="3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18" i="2"/>
  <c r="J18" i="2"/>
  <c r="L17" i="2"/>
  <c r="J17" i="2"/>
  <c r="L15" i="2"/>
  <c r="I15" i="2"/>
  <c r="J15" i="2" s="1"/>
  <c r="H15" i="2"/>
  <c r="G15" i="2"/>
  <c r="L14" i="2"/>
  <c r="J14" i="2"/>
  <c r="L13" i="2"/>
  <c r="J13" i="2"/>
  <c r="L11" i="2"/>
  <c r="I11" i="2"/>
  <c r="J11" i="2" s="1"/>
  <c r="H11" i="2"/>
  <c r="G11" i="2"/>
  <c r="I10" i="2"/>
  <c r="L10" i="2" s="1"/>
  <c r="H10" i="2"/>
  <c r="G10" i="2"/>
  <c r="I9" i="2"/>
  <c r="L9" i="2" s="1"/>
  <c r="H9" i="2"/>
  <c r="G9" i="2"/>
  <c r="I7" i="2"/>
  <c r="H7" i="2"/>
  <c r="G7" i="2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L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80" i="1"/>
  <c r="L480" i="1"/>
  <c r="M479" i="1"/>
  <c r="L479" i="1"/>
  <c r="M478" i="1"/>
  <c r="L478" i="1"/>
  <c r="M477" i="1"/>
  <c r="L477" i="1"/>
  <c r="M476" i="1"/>
  <c r="L476" i="1"/>
  <c r="M475" i="1"/>
  <c r="L475" i="1"/>
  <c r="M474" i="1"/>
  <c r="L474" i="1"/>
  <c r="M473" i="1"/>
  <c r="L473" i="1"/>
  <c r="M472" i="1"/>
  <c r="L472" i="1"/>
  <c r="M471" i="1"/>
  <c r="L471" i="1"/>
  <c r="M470" i="1"/>
  <c r="L470" i="1"/>
  <c r="M469" i="1"/>
  <c r="L469" i="1"/>
  <c r="M468" i="1"/>
  <c r="L468" i="1"/>
  <c r="M467" i="1"/>
  <c r="L467" i="1"/>
  <c r="M466" i="1"/>
  <c r="L466" i="1"/>
  <c r="M465" i="1"/>
  <c r="L465" i="1"/>
  <c r="M464" i="1"/>
  <c r="L464" i="1"/>
  <c r="M463" i="1"/>
  <c r="L463" i="1"/>
  <c r="M462" i="1"/>
  <c r="L462" i="1"/>
  <c r="M461" i="1"/>
  <c r="L461" i="1"/>
  <c r="M460" i="1"/>
  <c r="L460" i="1"/>
  <c r="M459" i="1"/>
  <c r="L459" i="1"/>
  <c r="M458" i="1"/>
  <c r="L458" i="1"/>
  <c r="M457" i="1"/>
  <c r="L457" i="1"/>
  <c r="M456" i="1"/>
  <c r="L456" i="1"/>
  <c r="M455" i="1"/>
  <c r="L455" i="1"/>
  <c r="M454" i="1"/>
  <c r="L454" i="1"/>
  <c r="M453" i="1"/>
  <c r="L453" i="1"/>
  <c r="M452" i="1"/>
  <c r="L452" i="1"/>
  <c r="M451" i="1"/>
  <c r="L451" i="1"/>
  <c r="M450" i="1"/>
  <c r="L450" i="1"/>
  <c r="M449" i="1"/>
  <c r="L449" i="1"/>
  <c r="M448" i="1"/>
  <c r="L448" i="1"/>
  <c r="M447" i="1"/>
  <c r="L447" i="1"/>
  <c r="M446" i="1"/>
  <c r="L446" i="1"/>
  <c r="M445" i="1"/>
  <c r="L445" i="1"/>
  <c r="M444" i="1"/>
  <c r="L444" i="1"/>
  <c r="M443" i="1"/>
  <c r="L443" i="1"/>
  <c r="M442" i="1"/>
  <c r="L442" i="1"/>
  <c r="M441" i="1"/>
  <c r="L441" i="1"/>
  <c r="M440" i="1"/>
  <c r="L440" i="1"/>
  <c r="M439" i="1"/>
  <c r="L439" i="1"/>
  <c r="M438" i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5" i="1"/>
  <c r="K55" i="1"/>
  <c r="M54" i="1"/>
  <c r="M53" i="1" s="1"/>
  <c r="K54" i="1"/>
  <c r="J53" i="1"/>
  <c r="K53" i="1" s="1"/>
  <c r="I53" i="1"/>
  <c r="H53" i="1"/>
  <c r="M52" i="1"/>
  <c r="K52" i="1"/>
  <c r="M51" i="1"/>
  <c r="M50" i="1" s="1"/>
  <c r="K51" i="1"/>
  <c r="J50" i="1"/>
  <c r="K50" i="1" s="1"/>
  <c r="I50" i="1"/>
  <c r="H50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H42" i="1"/>
  <c r="M41" i="1"/>
  <c r="L41" i="1"/>
  <c r="K41" i="1"/>
  <c r="M40" i="1"/>
  <c r="L40" i="1"/>
  <c r="K40" i="1"/>
  <c r="M39" i="1"/>
  <c r="L39" i="1"/>
  <c r="K39" i="1"/>
  <c r="J38" i="1"/>
  <c r="L38" i="1" s="1"/>
  <c r="I38" i="1"/>
  <c r="H38" i="1"/>
  <c r="J37" i="1"/>
  <c r="L37" i="1" s="1"/>
  <c r="I37" i="1"/>
  <c r="H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H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J25" i="1"/>
  <c r="L25" i="1" s="1"/>
  <c r="I25" i="1"/>
  <c r="H25" i="1"/>
  <c r="M24" i="1"/>
  <c r="L24" i="1"/>
  <c r="K24" i="1"/>
  <c r="M23" i="1"/>
  <c r="L23" i="1"/>
  <c r="K23" i="1"/>
  <c r="M22" i="1"/>
  <c r="L22" i="1"/>
  <c r="K22" i="1"/>
  <c r="M21" i="1"/>
  <c r="L21" i="1"/>
  <c r="K21" i="1"/>
  <c r="J20" i="1"/>
  <c r="L20" i="1" s="1"/>
  <c r="I20" i="1"/>
  <c r="H20" i="1"/>
  <c r="J19" i="1"/>
  <c r="L19" i="1" s="1"/>
  <c r="I19" i="1"/>
  <c r="H19" i="1"/>
  <c r="J18" i="1"/>
  <c r="L18" i="1" s="1"/>
  <c r="I18" i="1"/>
  <c r="H18" i="1"/>
  <c r="J17" i="1"/>
  <c r="L54" i="1" s="1"/>
  <c r="I17" i="1"/>
  <c r="H17" i="1"/>
  <c r="J15" i="1"/>
  <c r="J16" i="1" s="1"/>
  <c r="I15" i="1"/>
  <c r="I16" i="1" s="1"/>
  <c r="H15" i="1"/>
  <c r="H16" i="1" s="1"/>
  <c r="I14" i="1"/>
  <c r="J13" i="1"/>
  <c r="J14" i="1" s="1"/>
  <c r="I13" i="1"/>
  <c r="H13" i="1"/>
  <c r="H14" i="1" s="1"/>
  <c r="G12" i="3" l="1"/>
  <c r="G21" i="3"/>
  <c r="G31" i="3"/>
  <c r="G66" i="3"/>
  <c r="G13" i="3"/>
  <c r="G22" i="3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733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" i="2"/>
  <c r="K9" i="2"/>
  <c r="K10" i="2"/>
  <c r="K11" i="2"/>
  <c r="K14" i="2"/>
  <c r="K15" i="2"/>
  <c r="K18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J7" i="2"/>
  <c r="L7" i="2"/>
  <c r="J9" i="2"/>
  <c r="J10" i="2"/>
  <c r="K13" i="2"/>
  <c r="K17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17" i="1"/>
  <c r="M17" i="1"/>
  <c r="K18" i="1"/>
  <c r="M18" i="1"/>
  <c r="K19" i="1"/>
  <c r="M19" i="1"/>
  <c r="K20" i="1"/>
  <c r="M20" i="1"/>
  <c r="K25" i="1"/>
  <c r="M25" i="1"/>
  <c r="K37" i="1"/>
  <c r="M37" i="1"/>
  <c r="K38" i="1"/>
  <c r="M38" i="1"/>
  <c r="L50" i="1"/>
  <c r="L52" i="1"/>
  <c r="L53" i="1"/>
  <c r="L55" i="1"/>
  <c r="L17" i="1"/>
  <c r="L51" i="1"/>
  <c r="M15" i="1" l="1"/>
  <c r="M16" i="1" s="1"/>
</calcChain>
</file>

<file path=xl/sharedStrings.xml><?xml version="1.0" encoding="utf-8"?>
<sst xmlns="http://schemas.openxmlformats.org/spreadsheetml/2006/main" count="3215" uniqueCount="629">
  <si>
    <t>7. ZAŁĄCZNIKI DO SPRAWOZDANIA Z WYKONANIA BUDŻETU WOJEWÓDZTWA ZACHODNIOPOMORSKIEGO ZA 2013 R.</t>
  </si>
  <si>
    <t/>
  </si>
  <si>
    <t>Załącznik Nr 1</t>
  </si>
  <si>
    <t>Rok budżetowy: 2013        Przepływ: Dochody</t>
  </si>
  <si>
    <t>WYKONANIE  PLANU DOCHODÓW BUDŻETU  WOJEWÓDZTWA  ZACHODNIOPOMORSKIEGO W 2013 ROKU</t>
  </si>
  <si>
    <t>Dział</t>
  </si>
  <si>
    <t>Rozdz.</t>
  </si>
  <si>
    <t>§</t>
  </si>
  <si>
    <t>Wyszczególnienie</t>
  </si>
  <si>
    <t>Plan wg uchwały budżetowej</t>
  </si>
  <si>
    <t>Plan po zmianach na 31.12.2013 r.</t>
  </si>
  <si>
    <t>Wykonanie na 
31.12.2013 r.</t>
  </si>
  <si>
    <r>
      <t xml:space="preserve">Wskaźnik wykonania </t>
    </r>
    <r>
      <rPr>
        <sz val="9"/>
        <rFont val="Arial"/>
        <family val="2"/>
        <charset val="238"/>
      </rPr>
      <t>w</t>
    </r>
    <r>
      <rPr>
        <b/>
        <sz val="9"/>
        <rFont val="Arial"/>
        <family val="2"/>
        <charset val="238"/>
      </rPr>
      <t xml:space="preserve"> % 
(7 : 6)</t>
    </r>
  </si>
  <si>
    <t>Struktura w % 
(kol. 7)</t>
  </si>
  <si>
    <t>Odchylenie wykonania od planu po zmianach</t>
  </si>
  <si>
    <t>5</t>
  </si>
  <si>
    <t>6</t>
  </si>
  <si>
    <t>7</t>
  </si>
  <si>
    <t>DOCHODY  OGÓŁEM</t>
  </si>
  <si>
    <t>I. DOCHODY BIEŻĄCE</t>
  </si>
  <si>
    <t>1. Dochody własne</t>
  </si>
  <si>
    <t>1) Udział województwa w podatkach stanowiących dochód budżetu państwa</t>
  </si>
  <si>
    <t>- w podatku dochodowym od osób prawnych</t>
  </si>
  <si>
    <t>- w podatku dochodowym od osób fizycznych</t>
  </si>
  <si>
    <t>2) Dochody uzyskiwane z działalności jednostek budżetowych</t>
  </si>
  <si>
    <t>3) Dochody z najmu i dzierżawy majątku województwa</t>
  </si>
  <si>
    <t>2. Subwencja ogólna</t>
  </si>
  <si>
    <t>1) Część oświatowa subwencji ogólnej</t>
  </si>
  <si>
    <t>2) Część wyrównawcza subwencji ogólnej</t>
  </si>
  <si>
    <t>3) Część regionalna subwencji ogólnej</t>
  </si>
  <si>
    <t>3. Dotacja z budżetu państwa na zadania własne</t>
  </si>
  <si>
    <t>4. Dotacje i środki z funduszy celowych</t>
  </si>
  <si>
    <t>5. Dotacje celowe i płatności</t>
  </si>
  <si>
    <t>6. Środki pochodzące ze źródeł zagranicznych</t>
  </si>
  <si>
    <t xml:space="preserve">7. Wkład własny krajowy z innych źródeł </t>
  </si>
  <si>
    <t>8. Dotacje na zadania własne realizowane na mocy porozumień z j.s.t.</t>
  </si>
  <si>
    <t xml:space="preserve">9. Pomoc finansowa udzielona pomiędzy j.s.t </t>
  </si>
  <si>
    <t>10. Dotacje z budżetu państwa na realizację zadań zleconych</t>
  </si>
  <si>
    <t xml:space="preserve">II. DOCHODY MAJĄTKOWE </t>
  </si>
  <si>
    <t>1) Dochody uzyskiwane z działalności jednostek budżetowych</t>
  </si>
  <si>
    <t>2) Dochody ze sprzedaży  majątku województwa</t>
  </si>
  <si>
    <t>2. Środki pochodzące ze źródeł zagranicznych</t>
  </si>
  <si>
    <t>3. Dotacje celowe i płatności</t>
  </si>
  <si>
    <t xml:space="preserve">4. Środki na wkład własny krajowy pochodzące z innych źródeł </t>
  </si>
  <si>
    <t xml:space="preserve">5. Pomoc finansowa udzielona pomiędzy j.s.t </t>
  </si>
  <si>
    <t>6. Dotacje i środki z funduszy celowych</t>
  </si>
  <si>
    <t>7. Dotacje z budżetu państwa na zadania własne</t>
  </si>
  <si>
    <t>8. Uzupełnienie subwencji ogólnej na zadania własne inwestycyjne</t>
  </si>
  <si>
    <t>9. Dotacje z budżetu państwa na realizację zadań zleconych</t>
  </si>
  <si>
    <t>z czego:</t>
  </si>
  <si>
    <t>DOCHODY  ZWIĄZANE  Z  REALIZACJĄ  ZADAŃ  WŁASNYCH</t>
  </si>
  <si>
    <t>- bieżące</t>
  </si>
  <si>
    <t>- majątkowe</t>
  </si>
  <si>
    <t>DOCHODY  ZWIĄZANE  Z  REALIZACJĄ  ZADAŃ  ZLECONYCH</t>
  </si>
  <si>
    <t>z tego w dziale:</t>
  </si>
  <si>
    <t>010 - Rolnictwo i łowiectwo</t>
  </si>
  <si>
    <t>01006 - Zarządy melioracji i urządzeń wodnych</t>
  </si>
  <si>
    <t>Dochody bieżące</t>
  </si>
  <si>
    <t>058 0 - Grzywny i inne kary pieniężne od osób prawnych i innych jednostek organizacyjnych</t>
  </si>
  <si>
    <t>075 0 - Dochody z najmu i dzierżawy składników majątkowych Skarbu Państwa,  jednostek samorządu terytorialnego lub  innych jednostek zaliczanych do sektora finansów publicznych oraz innych umów o podobnym charakterze</t>
  </si>
  <si>
    <t>092 0 - Pozostałe odsetki</t>
  </si>
  <si>
    <t>097 0 - Wpływy z różnych dochodów</t>
  </si>
  <si>
    <t>01008 - Melioracje wodne</t>
  </si>
  <si>
    <t>092 1 - Pozostałe odsetki</t>
  </si>
  <si>
    <t>221 0 - Dotacje celowe otrzymane z budżetu państwa na zadania bieżące z zakresu administracji rządowej oraz inne zadania zlecone ustawami realizowane przez samorząd województwa</t>
  </si>
  <si>
    <t>236 0 - Dochody jednostek samorządu terytorialnego związane z realizacją zadań z zakresu administracji rządowej oraz innych zadań zleconych ustawami</t>
  </si>
  <si>
    <t>Dochody majątkowe</t>
  </si>
  <si>
    <t>087 0 - Wpływy ze sprzedaży składników majątkowych</t>
  </si>
  <si>
    <t>620 7 - Dotacje celowe w ramach programów finansowanych z udziałem środków europejskich oraz środków, o których mowa w art. 5 ust. 1 pkt 3 oraz ust. 3 pkt 5 i 6 ustawy, lub płatności w ramach budżetu środków europejskich</t>
  </si>
  <si>
    <t>620 9 - Dotacje celowe w ramach programów finansowanych z udziałem środków europejskich oraz środków, o których mowa w art. 5 ust. 1 pkt 3 oraz ust. 3 pkt 5 i 6 ustawy, lub płatności w ramach budżetu środków europejskich</t>
  </si>
  <si>
    <t>628 0 - Środki otrzymane od pozostałych jednostek zaliczanych do sektora finansów publicznych na finansowanie lub dofinansowanie kosztów realizacji inwestycji i zakupów inwestycyjnych jednostek zaliczanych do sektora finansów publicznych</t>
  </si>
  <si>
    <t>628 2 - Środki otrzymane od pozostałych jednostek zaliczanych do sektora finansów publicznych na finansowanie lub dofinansowanie kosztów realizacji inwestycji i zakupów inwestycyjnych jednostek zaliczanych do sektora finansów publicznych</t>
  </si>
  <si>
    <t>629 1 - Środki przekazane przez pozostałe jednostki zaliczane do sektora finansów publicznych na finansowanie lub dofinansowanie kosztów realizacji inwestycji i zakupów inwestycyjnych jednostek niezaliczanych do sektora finansów publicznych</t>
  </si>
  <si>
    <t>651 0 - Dotacje celowe otrzymane z budżetu państwa na inwestycje i zakupy inwestycyjne z zakresu administracji rządowej oraz inne zadania zlecone ustawami realizowane przez samorząd województwa</t>
  </si>
  <si>
    <t>651 7 - Dotacje celowe otrzymane z budżetu państwa na inwestycje i zakupy inwestycyjne z zakresu administracji rządowej oraz inne zadania zlecone ustawami realizowane przez samorząd województwa</t>
  </si>
  <si>
    <t>651 9 - Dotacje celowe otrzymane z budżetu państwa na inwestycje i zakupy inwestycyjne z zakresu administracji rządowej oraz inne zadania zlecone ustawami realizowane przez samorząd województwa</t>
  </si>
  <si>
    <t>01041 - Program Rozwoju Obszarów Wiejskich 2007-2013</t>
  </si>
  <si>
    <t>092 8 - Pozostałe odsetki</t>
  </si>
  <si>
    <t>092 9 - Pozostałe odsetki</t>
  </si>
  <si>
    <t>097 8 - Wpływy z różnych dochodów</t>
  </si>
  <si>
    <t>097 9 - Wpływy z różnych dochodów</t>
  </si>
  <si>
    <t>221 8 - Dotacje celowe otrzymane z budżetu państwa na zadania bieżące z zakresu administracji rządowej oraz inne zadania zlecone ustawami realizowane przez samorząd województwa</t>
  </si>
  <si>
    <t>221 9 - Dotacje celowe otrzymane z budżetu państwa na zadania bieżące z zakresu administracji rządowej oraz inne zadania zlecone ustawami realizowane przez samorząd województwa</t>
  </si>
  <si>
    <t>270 8 - Środki na dofinansowanie własnych zadań bieżących gmin (związków gmin), powiatów (związków powiatów), samorządów województw, pozyskane z innych źródeł</t>
  </si>
  <si>
    <t>270 9 - Środki na dofinansowanie własnych zadań bieżących gmin (związków gmin), powiatów (związków powiatów), samorządów województw, pozyskane z innych źródeł</t>
  </si>
  <si>
    <t>651 8 - Dotacje celowe otrzymane z budżetu państwa na inwestycje i zakupy inwestycyjne z zakresu administracji rządowej oraz inne zadania zlecone ustawami realizowane przez samorząd województwa</t>
  </si>
  <si>
    <t>01042 - Wyłączenie z produkcji gruntów rolnych</t>
  </si>
  <si>
    <t>069 0 - Wpływy z różnych opłat</t>
  </si>
  <si>
    <t>091 0 - Odsetki od nieterminowych wpłat z tytułu podatków i opłat</t>
  </si>
  <si>
    <t>01078 - Usuwanie skutków klęsk żywiołowych</t>
  </si>
  <si>
    <t>01095 - Pozostała działalność</t>
  </si>
  <si>
    <t>050 - Rybołówstwo i rybactwo</t>
  </si>
  <si>
    <t>05011 - Program Operacyjny Zrównoważony rozwój sektora rybołówstwa i nadbrzeżnych obszarów rybackich 2007-2013</t>
  </si>
  <si>
    <t>200 0 - Dotacje celowe w ramach programów finansowanych z udziałem środków europejskich oraz środków, o których mowa w art. 5 ust. 1 pkt 3 oraz ust. 3 pkt 5 i 6 ustawy, lub płatności w ramach budżetu środków europejskich</t>
  </si>
  <si>
    <t>200 8 - Dotacje celowe w ramach programów finansowanych z udziałem środków europejskich oraz środków, o których mowa w art. 5 ust. 1 pkt 3 oraz ust. 3 pkt 5 i 6 ustawy, lub płatności w ramach budżetu środków europejskich</t>
  </si>
  <si>
    <t>200 9 - Dotacje celowe w ramach programów finansowanych z udziałem środków europejskich oraz środków, o których mowa w art. 5 ust. 1 pkt 3 oraz ust. 3 pkt 5 i 6 ustawy, lub płatności w ramach budżetu środków europejskich</t>
  </si>
  <si>
    <t>150 - Przetwórstwo przemysłowe</t>
  </si>
  <si>
    <t>15011 - Rozwój przedsiębiorczości</t>
  </si>
  <si>
    <t>200 7 - Dotacje celowe w ramach programów finansowanych z udziałem środków europejskich oraz środków, o których mowa w art. 5 ust. 1 pkt 3 oraz ust. 3 pkt 5 i 6 ustawy, lub płatności w ramach budżetu środków europejskich</t>
  </si>
  <si>
    <t>291 0 - Wpływy ze zwrotów dotacji oraz płatności, w tym wykorzystanych niezgodnie z przeznaczeniem lub wykorzystanych z naruszeniem procedur, o których mowa w art. 184 ustawy, pobranych nienależnie lub w nadmiernej wysokości</t>
  </si>
  <si>
    <t xml:space="preserve">15013 - Rozwój kadr nowoczesnej gospodarki i przedsiębiorczości </t>
  </si>
  <si>
    <t>600 - Transport i łączność</t>
  </si>
  <si>
    <t>60001 - Krajowe pasażerskie przewozy kolejowe</t>
  </si>
  <si>
    <t>058 7 - Grzywny i inne kary pieniężne od osób prawnych i innych jednostek organizacyjnych</t>
  </si>
  <si>
    <t>058 9 - Grzywny i inne kary pieniężne od osób prawnych i innych jednostek organizacyjnych</t>
  </si>
  <si>
    <t>233 0 - Dotacje celowe otrzymane od samorządu województwa na zadania bieżące realizowane na podstawie porozumień (umów) między jednostkami samorządu terytorialnego</t>
  </si>
  <si>
    <t>271 0 - Dotacja celowa otrzymana z tytułu pomocy finansowej udzielanej między jednostkami samorządu terytorialnego na dofinansowanie własnych zadań bieżących</t>
  </si>
  <si>
    <t>626 0 - Dotacje otrzymane z państwowych funduszy celowych na finansowanie lub dofinansowanie kosztów realizacji inwestycji i zakupów inwestycyjnych jednostek sektora finansów publicznych</t>
  </si>
  <si>
    <t>653 0 - Dotacje celowe otrzymane z budżetu państwa na realizację inwestycji i zakupów inwestycyjnych własnych samorządu województwa</t>
  </si>
  <si>
    <t>60003 - Krajowe pasażerskie przewozy autobusowe</t>
  </si>
  <si>
    <t>090 0 - Odsetki od dotacji oraz płatności: wykorzystanych niezgodnie z przeznaczeniem lub wykorzystanych z naruszeniem procedur, o których mowa w art. 184 ustawy, pobranych nienależnie lub w nadmiernej wysokości</t>
  </si>
  <si>
    <t>60013 - Drogi publiczne wojewódzkie</t>
  </si>
  <si>
    <t>057 0 - Grzywny, mandaty i inne kary pieniężne od osób fizycznych</t>
  </si>
  <si>
    <t>083 0 - Wpływy z usług</t>
  </si>
  <si>
    <t>629 8 - Środki przekazane przez pozostałe jednostki zaliczane do sektora finansów publicznych na finansowanie lub dofinansowanie kosztów realizacji inwestycji i zakupów inwestycyjnych jednostek niezaliczanych do sektora finansów publicznych</t>
  </si>
  <si>
    <t>629 9 - Środki przekazane przez pozostałe jednostki zaliczane do sektora finansów publicznych na finansowanie lub dofinansowanie kosztów realizacji inwestycji i zakupów inwestycyjnych jednostek niezaliczanych do sektora finansów publicznych</t>
  </si>
  <si>
    <t>630 0 - Dotacja celowa otrzymana z tytułu pomocy finansowej udzielanej między jednostkami samorządu terytorialnego na dofinansowanie własnych zadań inwestycyjnych i zakupów inwestycyjnych</t>
  </si>
  <si>
    <t>630 9 - Dotacja celowa otrzymana z tytułu pomocy finansowej udzielanej między jednostkami samorządu terytorialnego na dofinansowanie własnych zadań inwestycyjnych i zakupów inwestycyjnych</t>
  </si>
  <si>
    <t xml:space="preserve">60052 - Zadania w zakresie telekomunikacji </t>
  </si>
  <si>
    <t>60095 - Pozostała działalność</t>
  </si>
  <si>
    <t>237 0 - Wpływy do budżetu nadwyżki środków obrotowych zakładu budżetowego</t>
  </si>
  <si>
    <t>270 0 - Środki na dofinansowanie własnych zadań bieżących gmin (związków gmin), powiatów (związków powiatów), samorządów województw, pozyskane z innych źródeł</t>
  </si>
  <si>
    <t>630 - Turystyka</t>
  </si>
  <si>
    <t>63003 - Zadania w zakresie upowszechniania turystyki</t>
  </si>
  <si>
    <t>151 0 - Różnice kursowe</t>
  </si>
  <si>
    <t>700 - Gospodarka mieszkaniowa</t>
  </si>
  <si>
    <t>70005 - Gospodarka gruntami i nieruchomościami</t>
  </si>
  <si>
    <t>047 0 - Wpływy z opłat za trwały zarząd, użytkowanie, służebności i użytkowanie wieczyste nieruchomości</t>
  </si>
  <si>
    <t>077 0 - Wpłaty z tytułu odpłatnego nabycia prawa własności oraz prawa użytkowania wieczystego nieruchomości</t>
  </si>
  <si>
    <t>710 - Działalność usługowa</t>
  </si>
  <si>
    <t>71003 - Biura planowania przestrzennego</t>
  </si>
  <si>
    <t xml:space="preserve">71005 - Prace geologiczne (nieinwestycyjne) </t>
  </si>
  <si>
    <t>71013 - Prace geodezyjne i kartograficzne (nieinwestycyjne)</t>
  </si>
  <si>
    <t>71095 - Pozostała działalność</t>
  </si>
  <si>
    <t>750 - Administracja publiczna</t>
  </si>
  <si>
    <t>75011 - Urzędy wojewódzkie</t>
  </si>
  <si>
    <t>223 0 - Dotacje celowe otrzymane z budżetu państwa na realizację bieżących zadań własnych samorządu województwa</t>
  </si>
  <si>
    <t>75017 - Samorządowe sejmiki województw</t>
  </si>
  <si>
    <t>75018 - Urzędy marszałkowskie</t>
  </si>
  <si>
    <t>291 8 - Wpływy ze zwrotów dotacji oraz płatności, w tym wykorzystanych niezgodnie z przeznaczeniem lub wykorzystanych z naruszeniem procedur, o których mowa w art. 184 ustawy, pobranych nienależnie lub w nadmiernej wysokości</t>
  </si>
  <si>
    <t>291 9 - Wpływy ze zwrotów dotacji oraz płatności, w tym wykorzystanych niezgodnie z przeznaczeniem lub wykorzystanych z naruszeniem procedur, o których mowa w art. 184 ustawy, pobranych nienależnie lub w nadmiernej wysokości</t>
  </si>
  <si>
    <t>75058 - Działalność informacyjna i kulturalna prowadzona za granicą</t>
  </si>
  <si>
    <t>75071 - Centrum Rozwoju Zasobów Ludzkich</t>
  </si>
  <si>
    <t>75075 - Promocja jednostek samorządu terytorialnego</t>
  </si>
  <si>
    <t>75095 - Pozostała działalność</t>
  </si>
  <si>
    <t>754 - Bezpieczeństwo publiczne i ochrona przeciwpożarowa</t>
  </si>
  <si>
    <t>75412 - Ochotnicze straże pożarne</t>
  </si>
  <si>
    <t>75495 - Pozostała działalność</t>
  </si>
  <si>
    <t>246 0 - Środki otrzymane od pozostałych jednostek zaliczanych do sektora finansów publicznych na realizację zadań bieżących jednostek zaliczanych do sektora finansów publicznych</t>
  </si>
  <si>
    <t>756 - Dochody od osób prawnych, od osób fizycznych i od innych jednostek nie posiadających osobowości prawnej oraz wydatki związane z ich poborem</t>
  </si>
  <si>
    <t>75618 - Wpływy z innych opłat stanowiących dochody jednostek samorządu terytorialnego na podstawie ustaw</t>
  </si>
  <si>
    <t>048 0 - Wpływy z opłat za zezwolenia na sprzedaż napojów alkoholowych</t>
  </si>
  <si>
    <t>049 0 - Wpływy z innych lokalnych opłat pobieranych przez jednostki samorządu terytorialnego na podstawie odrębnych ustaw</t>
  </si>
  <si>
    <t>75623 - Udziały województw w podatkach stanowiących dochód budżetu państwa</t>
  </si>
  <si>
    <t>001 0 - Podatek dochodowy od osób fizycznych</t>
  </si>
  <si>
    <t>002 0 - Podatek dochodowy od osób prawnych</t>
  </si>
  <si>
    <t>758 - Różne rozliczenia</t>
  </si>
  <si>
    <t>75801 - Część oświatowa subwencji ogólnej dla jednostek samorządu terytorialnego</t>
  </si>
  <si>
    <t>292 0 - Subwencje ogólne z budżetu państwa</t>
  </si>
  <si>
    <t>75802 - Uzupełnienie subwencji ogólnej dla jednostek samorządu terytorialnego</t>
  </si>
  <si>
    <t>618 0 - Srodki na inwestycje na drogach publicznych powiatowych i wojewódzkich oraz na drogach powiatowych, wojewódzkich i krajowych w granicach miast na prawach powiatu</t>
  </si>
  <si>
    <t>75804 - Część wyrównawcza subwencji ogólnej dla województw</t>
  </si>
  <si>
    <t>75814 - Różne rozliczenia finansowe</t>
  </si>
  <si>
    <t>75833 - Część regionalna subwencji ogólnej dla województw</t>
  </si>
  <si>
    <t>75861 - Regionalne Programy Operacyjne 2007-2013</t>
  </si>
  <si>
    <t>620 8 - Dotacje celowe w ramach programów finansowanych z udziałem środków europejskich oraz środków, o których mowa w art. 5 ust. 1 pkt 3 oraz ust. 3 pkt 5 i 6 ustawy, lub płatności w ramach budżetu środków europejskich</t>
  </si>
  <si>
    <t>666 9 -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</si>
  <si>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>75862 - Program Operacyjny Kapitał Ludzki</t>
  </si>
  <si>
    <t>291 7 - Wpływy ze zwrotów dotacji oraz płatności, w tym wykorzystanych niezgodnie z przeznaczeniem lub wykorzystanych z naruszeniem procedur, o których mowa w art. 184 ustawy, pobranych nienależnie lub w nadmiernej wysokości</t>
  </si>
  <si>
    <t>801 - Oświata i wychowanie</t>
  </si>
  <si>
    <t>80120 - Licea ogólnokształcące</t>
  </si>
  <si>
    <t>80130 - Szkoły zawodowe</t>
  </si>
  <si>
    <t>240 0 - Wpływy do budżetu pozostałości środków finansowych gromadzonych na wydzielonym rachunku jednostki budżetowej</t>
  </si>
  <si>
    <t>80141 - Zakłady kształcenia nauczycieli</t>
  </si>
  <si>
    <t>80146 - Dokształcanie i doskonalenie nauczycieli</t>
  </si>
  <si>
    <t>270 1 - Środki na dofinansowanie własnych zadań bieżących gmin (związków gmin), powiatów (związków powiatów), samorządów województw, pozyskane z innych źródeł</t>
  </si>
  <si>
    <t>80147 - Biblioteki pedagogiczne</t>
  </si>
  <si>
    <t>80195 - Pozostała działalność</t>
  </si>
  <si>
    <t>803 - Szkolnictwo wyższe</t>
  </si>
  <si>
    <t>80395 - Pozostała działalność</t>
  </si>
  <si>
    <t>851 - Ochrona zdrowia</t>
  </si>
  <si>
    <t>85111 - Szpitale ogólne</t>
  </si>
  <si>
    <t>85121 - Lecznictwo ambulatoryjne</t>
  </si>
  <si>
    <t>85141 - Ratownictwo medyczne</t>
  </si>
  <si>
    <t>85149 - Programy polityki zdrowotnej</t>
  </si>
  <si>
    <t>85154 - Przeciwdziałanie alkoholizmowi</t>
  </si>
  <si>
    <t>85195 - Pozostała działalność</t>
  </si>
  <si>
    <t>852 - Pomoc społeczna</t>
  </si>
  <si>
    <t>85205 - Zadania w zakresie przeciwdziałania przemocy w rodzinie</t>
  </si>
  <si>
    <t>85212 - Świadczenia rodzinne, świadczenie z funduszu alimentacyjnego oraz składki na ubezpieczenia emerytalne i rentowe z ubezpieczenia społecznego</t>
  </si>
  <si>
    <t>85217 - Regionalne ośrodki polityki społecznej</t>
  </si>
  <si>
    <t>85226 - Ośrodki adopcyjno-opiekuńcze</t>
  </si>
  <si>
    <t>853 - Pozostałe zadania w zakresie polityki społecznej</t>
  </si>
  <si>
    <t>85311 - Rehabilitacja zawodowa i społeczna osób niepełnosprawnych</t>
  </si>
  <si>
    <t>85324 - Państwowy Fundusz Rehabilitacji Osób Niepełnosprawnych</t>
  </si>
  <si>
    <t>85325 - Fundusz Gwarantowanych Świadczeń Pracowniczych</t>
  </si>
  <si>
    <t>85332 - Wojewódzkie urzędy pracy</t>
  </si>
  <si>
    <t>85395 - Pozostała działalność</t>
  </si>
  <si>
    <t>854 - Edukacyjna opieka wychowawcza</t>
  </si>
  <si>
    <t>85407 - Placówki wychowania pozaszkolnego</t>
  </si>
  <si>
    <t>85410 - Internaty i bursy szkolne</t>
  </si>
  <si>
    <t>900 - Gospodarka komunalna i ochrona środowiska</t>
  </si>
  <si>
    <t>90002 - Gospodarka odpadami</t>
  </si>
  <si>
    <t>90005 - Ochrona powietrza atmosferycznego i klimatu</t>
  </si>
  <si>
    <t>90019 - Wpływy i wydatki związane z gromadzeniem środków z opłat i kar za korzystanie ze środowiska</t>
  </si>
  <si>
    <t>90020 - Wpływy i wydatki związane z gromadzeniem środków z opłat produktowych</t>
  </si>
  <si>
    <t>040 0 - Wpływy z opłaty produktowej</t>
  </si>
  <si>
    <t>90024 - Wpływy i wydatki związane z wprowadzeniem do obrotu baterii i akumulatorów</t>
  </si>
  <si>
    <t>90095 - Pozostała działalność</t>
  </si>
  <si>
    <t>921 - Kultura i ochrona dziedzictwa narodowego</t>
  </si>
  <si>
    <t>92105 - Pozostałe zadania w zakresie kultury</t>
  </si>
  <si>
    <t>92106 - Teatry</t>
  </si>
  <si>
    <t>666 0 -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</si>
  <si>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>92109 - Domy i ośrodki kultury, świetlice i kluby</t>
  </si>
  <si>
    <t>92116 - Biblioteki</t>
  </si>
  <si>
    <t>92118 - Muzea</t>
  </si>
  <si>
    <t>92120 - Ochrona zabytków i opieka nad zabytkami</t>
  </si>
  <si>
    <t>925 - Ogrody botaniczne i zoologiczne oraz naturalne obszary i obiekty chronionej przyrody</t>
  </si>
  <si>
    <t>92502 - Parki krajobrazowe</t>
  </si>
  <si>
    <t>926 - Kultura fizyczna</t>
  </si>
  <si>
    <t>92605 - Zadania w zakresie kultury fizycznej</t>
  </si>
  <si>
    <t>92695 - Pozostała działalność</t>
  </si>
  <si>
    <t>Załącznik Nr 2</t>
  </si>
  <si>
    <t>WYKONANIE  PLANU WYDATKÓW  BUDŻETU  WOJEWÓDZTWA  ZACHODNIOPOMORSKIEGO  ZA 2013 ROK</t>
  </si>
  <si>
    <t>Struktu
ra w % 
(kol. 7)</t>
  </si>
  <si>
    <t>WYDATKI  OGÓŁEM</t>
  </si>
  <si>
    <t>z tego:</t>
  </si>
  <si>
    <t>Bieżące</t>
  </si>
  <si>
    <t>Majątkowe</t>
  </si>
  <si>
    <t>I. WYDATKI NA REALIZACJĘ ZADAŃ WŁASNYCH</t>
  </si>
  <si>
    <t xml:space="preserve">II. WYDATKI NA REALIZACJĘ ZADAŃ ZLECONYCH </t>
  </si>
  <si>
    <t>z tego w działach:</t>
  </si>
  <si>
    <t>Wydatki bieżące</t>
  </si>
  <si>
    <t>302 0 - Wydatki osobowe niezaliczone do wynagrodzeń</t>
  </si>
  <si>
    <t>401 0 - Wynagrodzenia osobowe pracowników</t>
  </si>
  <si>
    <t>404 0 - Dodatkowe wynagrodzenie roczne</t>
  </si>
  <si>
    <t>411 0 - Składki na ubezpieczenia społeczne</t>
  </si>
  <si>
    <t>412 0 - Składki na Fundusz Pracy</t>
  </si>
  <si>
    <t>414 0 - Wpłaty na Państwowy Fundusz Rehabilitacji Osób Niepełnosprawnych</t>
  </si>
  <si>
    <t>417 0 - Wynagrodzenia bezosobowe</t>
  </si>
  <si>
    <t>421 0 - Zakup materiałów i wyposażenia</t>
  </si>
  <si>
    <t>426 0 - Zakup energii</t>
  </si>
  <si>
    <t>427 0 - Zakup usług remontowych</t>
  </si>
  <si>
    <t>428 0 - Zakup usług zdrowotnych</t>
  </si>
  <si>
    <t>430 0 - Zakup usług pozostałych</t>
  </si>
  <si>
    <t>435 0 - Zakup usług dostępu do sieci Internet</t>
  </si>
  <si>
    <t>436 0 - Opłaty z tytułu zakupu usług telekomunikacyjnych świadczonych w ruchomej publicznej sieci telefonicznej</t>
  </si>
  <si>
    <t>437 0 - Opłaty z tytułu zakupu usług telekomunikacyjnych świadczonych w stacjonarnej publicznej sieci telefonicznej</t>
  </si>
  <si>
    <t>438 0 - Zakup usług obejmujących tłumaczenia</t>
  </si>
  <si>
    <t>440 0 - Opłaty za administrowanie i czynsze za budynki, lokale i pomieszczenia garażowe</t>
  </si>
  <si>
    <t>441 0 - Podróże służbowe krajowe</t>
  </si>
  <si>
    <t>442 0 - Podróże służbowe zagraniczne</t>
  </si>
  <si>
    <t>443 0 - Różne opłaty i składki</t>
  </si>
  <si>
    <t>444 0 - Odpisy na zakładowy fundusz świadczeń socjalnych</t>
  </si>
  <si>
    <t>448 0 - Podatek od nieruchomości</t>
  </si>
  <si>
    <t>452 0 - Opłaty na rzecz budżetów jednostek samorządu terytorialnego</t>
  </si>
  <si>
    <t>460 0 - Kary i odszkodowania wypłacane na rzecz osób prawnych i innych jednostek organizacyjnych</t>
  </si>
  <si>
    <t>461 0 - Koszty postępowania sądowego i prokuratorskiego</t>
  </si>
  <si>
    <t>470 0 - Szkolenia pracowników niebędących członkami korpusu służby cywilnej</t>
  </si>
  <si>
    <t>Wydatki majątkowe</t>
  </si>
  <si>
    <t>606 0 - Wydatki na zakupy inwestycyjne jednostek budżetowych</t>
  </si>
  <si>
    <t>459 0 - Kary i odszkodowania wypłacane na rzecz osób fizycznych</t>
  </si>
  <si>
    <t>605 0 - Wydatki inwestycyjne jednostek budżetowych</t>
  </si>
  <si>
    <t>605 1 - Wydatki inwestycyjne jednostek budżetowych</t>
  </si>
  <si>
    <t>605 2 - Wydatki inwestycyjne jednostek budżetowych</t>
  </si>
  <si>
    <t>605 7 - Wydatki inwestycyjne jednostek budżetowych</t>
  </si>
  <si>
    <t>605 9 - Wydatki inwestycyjne jednostek budżetowych</t>
  </si>
  <si>
    <t>01031 - Grupy producentów rolnych</t>
  </si>
  <si>
    <t>303 0 - Różne wydatki na rzecz osób fizycznych</t>
  </si>
  <si>
    <t>303 8 - Różne wydatki na rzecz osób fizycznych</t>
  </si>
  <si>
    <t>303 9 - Różne wydatki na rzecz osób fizycznych</t>
  </si>
  <si>
    <t>304 8 - Nagrody o charakterze szczególnym niezaliczone do wynagrodzeń</t>
  </si>
  <si>
    <t>304 9 - Nagrody o charakterze szczególnym niezaliczone do wynagrodzeń</t>
  </si>
  <si>
    <t>401 8 - Wynagrodzenia osobowe pracowników</t>
  </si>
  <si>
    <t>401 9 - Wynagrodzenia osobowe pracowników</t>
  </si>
  <si>
    <t>404 8 - Dodatkowe wynagrodzenie roczne</t>
  </si>
  <si>
    <t>404 9 - Dodatkowe wynagrodzenie roczne</t>
  </si>
  <si>
    <t>411 8 - Składki na ubezpieczenia społeczne</t>
  </si>
  <si>
    <t>411 9 - Składki na ubezpieczenia społeczne</t>
  </si>
  <si>
    <t>412 8 - Składki na Fundusz Pracy</t>
  </si>
  <si>
    <t>412 9 - Składki na Fundusz Pracy</t>
  </si>
  <si>
    <t>417 8 - Wynagrodzenia bezosobowe</t>
  </si>
  <si>
    <t>417 9 - Wynagrodzenia bezosobowe</t>
  </si>
  <si>
    <t>421 8 - Zakup materiałów i wyposażenia</t>
  </si>
  <si>
    <t>421 9 - Zakup materiałów i wyposażenia</t>
  </si>
  <si>
    <t>430 8 - Zakup usług pozostałych</t>
  </si>
  <si>
    <t>430 9 - Zakup usług pozostałych</t>
  </si>
  <si>
    <t>438 8 - Zakup usług obejmujących tłumaczenia</t>
  </si>
  <si>
    <t>438 9 - Zakup usług obejmujących tłumaczenia</t>
  </si>
  <si>
    <t>439 0 - Zakup usług obejmujących wykonanie ekspertyz, analiz i opinii</t>
  </si>
  <si>
    <t>439 8 - Zakup usług obejmujących wykonanie ekspertyz, analiz i opinii</t>
  </si>
  <si>
    <t>439 9 - Zakup usług obejmujących wykonanie ekspertyz, analiz i opinii</t>
  </si>
  <si>
    <t>440 8 - Opłaty za administrowanie i czynsze za budynki, lokale i pomieszczenia garażowe</t>
  </si>
  <si>
    <t>440 9 - Opłaty za administrowanie i czynsze za budynki, lokale i pomieszczenia garażowe</t>
  </si>
  <si>
    <t>441 8 - Podróże służbowe krajowe</t>
  </si>
  <si>
    <t>441 9 - Podróże służbowe krajowe</t>
  </si>
  <si>
    <t>442 8 - Podróże służbowe zagraniczne</t>
  </si>
  <si>
    <t>442 9 - Podróże służbowe zagraniczne</t>
  </si>
  <si>
    <t>470 8 - Szkolenia pracowników niebędących członkami korpusu służby cywilnej</t>
  </si>
  <si>
    <t>470 9 - Szkolenia pracowników niebędących członkami korpusu służby cywilnej</t>
  </si>
  <si>
    <t>606 8 - Wydatki na zakupy inwestycyjne jednostek budżetowych</t>
  </si>
  <si>
    <t>606 9 - Wydatki na zakupy inwestycyjne jednostek budżetowych</t>
  </si>
  <si>
    <t>458 0 - Pozostałe odsetki</t>
  </si>
  <si>
    <t>623 0 - Dotacje celowe z budżetu na finansowanie lub dofinansowanie kosztów realizacji inwestycji i zakupów inwestycyjnych jednostek niezaliczanych do sektora finansów publicznych</t>
  </si>
  <si>
    <t>661 0 - Dotacje celowe przekazane gminie na inwestycje i zakupy inwestycyjne realizowane na podstawie porozumień (umów) między jednostkami samorządu terytorialnego</t>
  </si>
  <si>
    <t>662 0 - Dotacje celowe przekazane dla powiatu na inwestycje i zakupy inwestycyjne realizowane na podstawie porozumień (umów) między jednostkami samorządu terytorialnego</t>
  </si>
  <si>
    <t>304 0 - Nagrody o charakterze szczególnym niezaliczone do wynagrodzeń</t>
  </si>
  <si>
    <t>454 0 - Składki do organizacji międzynarodowych</t>
  </si>
  <si>
    <t>495 0 - Różnice kursowe</t>
  </si>
  <si>
    <t>236 0 - Dotacje celowe z budżetu jednostki samorządu terytorialnego, udzielone w trybie art. 221 ustawy, na finansowanie lub dofinansowanie zadań zleconych do realizacji organizacjom prowadzącym działalność pożytku publicznego.</t>
  </si>
  <si>
    <t>282 0 - Dotacja celowa z budżetu na finansowanie lub dofinansowanie zadań zleconych do realizacji stowarzyszeniom</t>
  </si>
  <si>
    <t>291 9 - Zwrot dotacji oraz płatności, w tym wykorzystanych niezgodnie z przeznaczeniem lub wykorzystanych z naruszeniem procedur, o których mowa w art. 184 ustawy, pobranych nienależnie lub w nadmiernej wysokości</t>
  </si>
  <si>
    <t>401 7 - Wynagrodzenia osobowe pracowników</t>
  </si>
  <si>
    <t>411 7 - Składki na ubezpieczenia społeczne</t>
  </si>
  <si>
    <t>412 7 - Składki na Fundusz Pracy</t>
  </si>
  <si>
    <t>421 7 - Zakup materiałów i wyposażenia</t>
  </si>
  <si>
    <t>424 7 - Zakup pomocy naukowych, dydaktycznych i książek</t>
  </si>
  <si>
    <t>424 9 - Zakup pomocy naukowych, dydaktycznych i książek</t>
  </si>
  <si>
    <t>430 7 - Zakup usług pozostałych</t>
  </si>
  <si>
    <t>439 7 - Zakup usług obejmujących wykonanie ekspertyz, analiz i opinii</t>
  </si>
  <si>
    <t>441 7 - Podróże służbowe krajowe</t>
  </si>
  <si>
    <t>442 7 - Podróże służbowe zagraniczne</t>
  </si>
  <si>
    <t>456 9 - Odsetki od dotacji oraz płatności: wykorzystanych niezgodnie z przeznaczeniem lub wykorzystanych z naruszeniem procedur, o których mowa w art. 184 ustawy, pobranych nienależnie lub w nadmiernej wysokości</t>
  </si>
  <si>
    <t>601 0 - Wydatki na zakup i objęcie akcji, wniesienie wkładów do spółek prawa handlowego oraz na uzupełnienie funduszy statutowych banków państwowych i innych instytucji finansowych</t>
  </si>
  <si>
    <t>666 9 - Zwroty dotacji oraz płatności, w tym wykorzyst. niezgodnie z przeznaczeniem lub wykorzyst. z naruszeniem procedur, o których mowa w art. 184 ustawy, pobranych nienależnie lub w nadmiernej wysokości, dot.wydatków majątkowych</t>
  </si>
  <si>
    <t xml:space="preserve">200 9 - Dotacje celowe w ramach programów finansowanych z udziałem środków europejskich oraz środków, o których mowa w art. 5 ust. 1 pkt 3 oraz ust. 3 pkt 5 i 6 ustawy, lub płatności w ramach budżetu środków europejskich </t>
  </si>
  <si>
    <t>325 7 - Stypendia różne</t>
  </si>
  <si>
    <t>325 9 - Stypendia różne</t>
  </si>
  <si>
    <t>404 7 - Dodatkowe wynagrodzenie roczne</t>
  </si>
  <si>
    <t>417 7 - Wynagrodzenia bezosobowe</t>
  </si>
  <si>
    <t>436 7 - Opłaty z tytułu zakupu usług telekomunikacyjnych świadczonych w ruchomej publicznej sieci telefonicznej</t>
  </si>
  <si>
    <t>436 9 - Opłaty z tytułu zakupu usług telekomunikacyjnych świadczonych w ruchomej publicznej sieci telefonicznej</t>
  </si>
  <si>
    <t>498 9 - Zwroty dotyczące rozliczeń z Komisją Europejską</t>
  </si>
  <si>
    <t>400 - Wytwarzanie i zaopatrywanie w energię elektryczną, gaz i wodę</t>
  </si>
  <si>
    <t>40095 - Pozostała działalność</t>
  </si>
  <si>
    <t>424 0 - Zakup pomocy naukowych, dydaktycznych i książek</t>
  </si>
  <si>
    <t>258 0 - Dotacja podmiotowa z budżetu dla jednostek nie zaliczanych do sektora finansów publicznych</t>
  </si>
  <si>
    <t>453 0 - Podatek od towarów i usług (VAT)</t>
  </si>
  <si>
    <t>606 7 - Wydatki na zakupy inwestycyjne jednostek budżetowych</t>
  </si>
  <si>
    <t>283 0 - Dotacja celowa z budżetu na finansowanie lub dofinansowanie zadań zleconych do realizacji pozostałym jednostkom nie zaliczanym do sektora finansów publicznych</t>
  </si>
  <si>
    <t>291 0 - Zwrot dotacji oraz płatności, w tym wykorzystanych niezgodnie z przeznaczeniem lub wykorzystanych z naruszeniem procedur, o których mowa w art. 184 ustawy, pobranych nienależnie lub w nadmiernej wysokości</t>
  </si>
  <si>
    <t>456 0 - Odsetki od dotacji oraz płatności: wykorzystanych niezgodnie z przeznaczeniem lub wykorzystanych z naruszeniem procedur, o których mowa w art. 184 ustawy, pobranych nienależnie lub w nadmiernej wysokości</t>
  </si>
  <si>
    <t>450 0 - Pozostałe podatki na rzecz budżetów jednostek samorządu terytorialnego</t>
  </si>
  <si>
    <t>451 0 - Opłaty na rzecz budżetu państwa</t>
  </si>
  <si>
    <t>666 7 - Zwroty dotacji oraz płatności, w tym wykorzyst. niezgodnie z przeznaczeniem lub wykorzyst. z naruszeniem procedur, o których mowa w art. 184 ustawy, pobranych nienależnie lub w nadmiernej wysokości, dot.wydatków majątkowych</t>
  </si>
  <si>
    <t>60041 - Infrastruktura portowa</t>
  </si>
  <si>
    <t>291 7 - Zwrot dotacji oraz płatności, w tym wykorzystanych niezgodnie z przeznaczeniem lub wykorzystanych z naruszeniem procedur, o których mowa w art. 184 ustawy, pobranych nienależnie lub w nadmiernej wysokości</t>
  </si>
  <si>
    <t>438 7 - Zakup usług obejmujących tłumaczenia</t>
  </si>
  <si>
    <t xml:space="preserve">456 0 - Odsetki od dotacji oraz płatności: wykorzystanych niezgodnie z przeznaczeniem lub wykorzystanych z naruszeniem procedur, o których mowa w art. 184 ustawy, pobranych nienależnie lub w nadmiernej wysokości </t>
  </si>
  <si>
    <t>495 7 - Różnice kursowe</t>
  </si>
  <si>
    <t>63095 - Pozostała działalność</t>
  </si>
  <si>
    <t>70001 - Zakłady gospodarki mieszkaniowej</t>
  </si>
  <si>
    <t>435 7 - Zakup usług dostępu do sieci Internet</t>
  </si>
  <si>
    <t>435 9 - Zakup usług dostępu do sieci Internet</t>
  </si>
  <si>
    <t>437 7 - Opłaty z tytułu zakupu usług telekomunikacyjnych świadczonych w stacjonarnej publicznej sieci telefonicznej</t>
  </si>
  <si>
    <t>437 9 - Opłaty z tytułu zakupu usług telekomunikacyjnych świadczonych w stacjonarnej publicznej sieci telefonicznej</t>
  </si>
  <si>
    <t>440 7 - Opłaty za administrowanie i czynsze za budynki, lokale i pomieszczenia garażowe</t>
  </si>
  <si>
    <t>457 0 - Odsetki od nieterminowych wpłat z tytułu pozostałych podatków i opłat</t>
  </si>
  <si>
    <t>71004 - Plany zagospodarowania przestrzennego</t>
  </si>
  <si>
    <t>232 8 - Dotacje celowe przekazane dla powiatu na zadania bieżące realizowane na podstawie porozumień (umów) między jednostkami samorządu terytorialnego</t>
  </si>
  <si>
    <t>232 9 - Dotacje celowe przekazane dla powiatu na zadania bieżące realizowane na podstawie porozumień (umów) między jednostkami samorządu terytorialnego</t>
  </si>
  <si>
    <t>291 8 - Zwrot dotacji oraz płatności, w tym wykorzystanych niezgodnie z przeznaczeniem lub wykorzystanych z naruszeniem procedur, o których mowa w art. 184 ustawy, pobranych nienależnie lub w nadmiernej wysokości</t>
  </si>
  <si>
    <t>424 8 - Zakup pomocy naukowych, dydaktycznych i książek</t>
  </si>
  <si>
    <t>426 8 - Zakup energii</t>
  </si>
  <si>
    <t>427 8 - Zakup usług remontowych</t>
  </si>
  <si>
    <t>437 8 - Opłaty z tytułu zakupu usług telekomunikacyjnych świadczonych w stacjonarnej publicznej sieci telefonicznej</t>
  </si>
  <si>
    <t>449 0 - Pozostałe podatki na rzecz budżetu państwa</t>
  </si>
  <si>
    <t>461 8 - Koszty postępowania sądowego i prokuratorskiego</t>
  </si>
  <si>
    <t>444 7 - Odpisy na zakładowy fundusz świadczeń socjalnych</t>
  </si>
  <si>
    <t>444 9 - Odpisy na zakładowy fundusz świadczeń socjalnych</t>
  </si>
  <si>
    <t>271 0 - Dotacja celowa na pomoc finansową udzielaną między jednostkami samorządu terytorialnego na dofinansowanie własnych zadań bieżących</t>
  </si>
  <si>
    <t>233 0 - Dotacje celowe przekazane do samorządu województwa na zadania bieżące realizowane na podstawie porozumień (umów) między jednostkami samorządu terytorialnego</t>
  </si>
  <si>
    <t>75404 - Komendy wojewódzkie Policji</t>
  </si>
  <si>
    <t>300 0 - Wpłaty jednostek na państwowy fundusz celowy</t>
  </si>
  <si>
    <t>75410 - Komendy wojewódzkie Państwowej Straży Pożarnej</t>
  </si>
  <si>
    <t>280 0 - Dotacja celowa z budżetu dla pozostałych jednostek zaliczanych do sektora finansów publicznych</t>
  </si>
  <si>
    <t>75415 - Zadania ratownictwa górskiego i wodnego</t>
  </si>
  <si>
    <t>757 - Obsługa długu publicznego</t>
  </si>
  <si>
    <t>75702 - Obsługa papierów wartościowych, kredytów i pożyczek jednostek samorządu terytorialnego</t>
  </si>
  <si>
    <t>811 0 - Odsetki od samorządowych papierów wartościowych lub zaciągniętych przez jednostkę samorządu terytorialnego kredytów i pożyczek</t>
  </si>
  <si>
    <t>75818 - Rezerwy ogólne i celowe</t>
  </si>
  <si>
    <t>481 0 - Rezerwy</t>
  </si>
  <si>
    <t>680 0 - Rezerwy na inwestycje i zakupy inwestycyjne</t>
  </si>
  <si>
    <t>80102 - Szkoły podstawowe specjalne</t>
  </si>
  <si>
    <t>80111 - Gimnazja specjalne</t>
  </si>
  <si>
    <t>421 1 - Zakup materiałów i wyposażenia</t>
  </si>
  <si>
    <t>430 1 - Zakup usług pozostałych</t>
  </si>
  <si>
    <t>441 1 - Podróże służbowe krajowe</t>
  </si>
  <si>
    <t>442 1 - Podróże służbowe zagraniczne</t>
  </si>
  <si>
    <t>401 1 - Wynagrodzenia osobowe pracowników</t>
  </si>
  <si>
    <t>401 2 - Wynagrodzenia osobowe pracowników</t>
  </si>
  <si>
    <t>411 1 - Składki na ubezpieczenia społeczne</t>
  </si>
  <si>
    <t>411 2 - Składki na ubezpieczenia społeczne</t>
  </si>
  <si>
    <t>412 1 - Składki na Fundusz Pracy</t>
  </si>
  <si>
    <t>412 2 - Składki na Fundusz Pracy</t>
  </si>
  <si>
    <t>417 1 - Wynagrodzenia bezosobowe</t>
  </si>
  <si>
    <t>417 2 - Wynagrodzenia bezosobowe</t>
  </si>
  <si>
    <t>421 2 - Zakup materiałów i wyposażenia</t>
  </si>
  <si>
    <t>424 1 - Zakup pomocy naukowych, dydaktycznych i książek</t>
  </si>
  <si>
    <t>424 2 - Zakup pomocy naukowych, dydaktycznych i książek</t>
  </si>
  <si>
    <t>427 1 - Zakup usług remontowych</t>
  </si>
  <si>
    <t>427 2 - Zakup usług remontowych</t>
  </si>
  <si>
    <t>430 2 - Zakup usług pozostałych</t>
  </si>
  <si>
    <t>436 1 - Opłaty z tytułu zakupu usług telekomunikacyjnych świadczonych w ruchomej publicznej sieci telefonicznej</t>
  </si>
  <si>
    <t>436 2 - Opłaty z tytułu zakupu usług telekomunikacyjnych świadczonych w ruchomej publicznej sieci telefonicznej</t>
  </si>
  <si>
    <t>437 1 - Opłaty z tytułu zakupu usług telekomunikacyjnych świadczonych w stacjonarnej publicznej sieci telefonicznej</t>
  </si>
  <si>
    <t>437 2 - Opłaty z tytułu zakupu usług telekomunikacyjnych świadczonych w stacjonarnej publicznej sieci telefonicznej</t>
  </si>
  <si>
    <t>438 1 - Zakup usług obejmujących tłumaczenia</t>
  </si>
  <si>
    <t>438 2 - Zakup usług obejmujących tłumaczenia</t>
  </si>
  <si>
    <t>441 2 - Podróże służbowe krajowe</t>
  </si>
  <si>
    <t>442 2 - Podróże służbowe zagraniczne</t>
  </si>
  <si>
    <t>443 1 - Różne opłaty i składki</t>
  </si>
  <si>
    <t>443 2 - Różne opłaty i składki</t>
  </si>
  <si>
    <t>622 0 - Dotacje celowe z budżetu na finansowanie lub dofinansowanie kosztów realizacji inwestycji i zakupów inwestycyjnych innych jednostek sektora finansów publicznych</t>
  </si>
  <si>
    <t>85117 - Zakłady opiekuńczo-lecznicze i pielęgnacyjno-opiekuńcze</t>
  </si>
  <si>
    <t>85118 - Szpitale uzdrowiskowe</t>
  </si>
  <si>
    <t>416 0 - Pokrycie ujemnego wyniku finansowego jednostek zaliczanych do sektora finansów publicznych</t>
  </si>
  <si>
    <t>85148 - Medycyna pracy</t>
  </si>
  <si>
    <t>256 0 - Dotacja podmiotowa z budżetu dla samodzielnego publicznego zakładu opieki zdrowotnej utworzonego przez jednostkę samorządu terytorialnego</t>
  </si>
  <si>
    <t>85152 - Zapobieganie i zwalczanie AIDS</t>
  </si>
  <si>
    <t>85153 - Zwalczanie narkomanii</t>
  </si>
  <si>
    <t>85156 - Składki na ubezpieczenie zdrowotne oraz świadczenia dla osób nieobjętych obowiązkiem ubezpieczenia zdrowotnego</t>
  </si>
  <si>
    <t>413 0 - Składki na ubezpieczenie zdrowotne</t>
  </si>
  <si>
    <t>281 0 - Dotacja celowa z budżetu na finansowanie lub dofinansowanie zadań zleconych do realizacji fundacjom</t>
  </si>
  <si>
    <t>426 9 - Zakup energii</t>
  </si>
  <si>
    <t>443 8 - Różne opłaty i składki</t>
  </si>
  <si>
    <t>443 9 - Różne opłaty i składki</t>
  </si>
  <si>
    <t>448 8 - Podatek od nieruchomości</t>
  </si>
  <si>
    <t>448 9 - Podatek od nieruchomości</t>
  </si>
  <si>
    <t>498 8 - Zwroty dotyczące rozliczeń z Komisją Europejską</t>
  </si>
  <si>
    <t>324 7 - Stypendia dla uczniów</t>
  </si>
  <si>
    <t>324 9 - Stypendia dla uczniów</t>
  </si>
  <si>
    <t>443 7 - Różne opłaty i składki</t>
  </si>
  <si>
    <t>470 7 - Szkolenia pracowników niebędących członkami korpusu służby cywilnej</t>
  </si>
  <si>
    <t>85415 - Pomoc materialna dla uczniów</t>
  </si>
  <si>
    <t>326 0 - Inne formy pomocy dla uczniów</t>
  </si>
  <si>
    <t>85446 - Dokształcanie i doskonalenie nauczycieli</t>
  </si>
  <si>
    <t>85495 - Pozostała działalność</t>
  </si>
  <si>
    <t>90001 - Gospodarka ściekowa i ochrona wód</t>
  </si>
  <si>
    <t>90008 - Ochrona różnorodności biologicznej i krajobrazu</t>
  </si>
  <si>
    <t>325 0 - Stypendia różne</t>
  </si>
  <si>
    <t>248 0 - Dotacja podmiotowa z budżetu dla samorządowej instytucji kultury</t>
  </si>
  <si>
    <t>92108 - Filharmonie, orkiestry, chóry i kapele</t>
  </si>
  <si>
    <t>630 0 - Dotacja celowa na pomoc finansową udzielaną między jednostkami samorządu terytorialnego na dofinansowanie własnych zadań inwestycyjnych i zakupów inwestycyjnych</t>
  </si>
  <si>
    <t>92119 - Ośrodki ochrony i dokumentacji zabytków</t>
  </si>
  <si>
    <t>272 0 - Dotacje celowe z budżetu na finansowanie lub dofinansowanie prac remontowych i konserwatorskich obiektów zabytkowych przekazane jednostkom niezaliczanym do sektora finansów publicznych</t>
  </si>
  <si>
    <t>273 0 - Dotacje celowe z budżetu na finansowanie lub dofinansowanie prac remontowych i konserwatorskich obiektów zabytkowych, przekazane jednostkom zaliczanym do sektora finansów publicznych</t>
  </si>
  <si>
    <t>92195 - Pozostała działalność</t>
  </si>
  <si>
    <t>92601 - Obiekty sportowe</t>
  </si>
  <si>
    <t>Załącznik Nr 3</t>
  </si>
  <si>
    <t>WYKONANIE DOCHODÓW I WYDATKÓW NIMI  FINANSOWANYCH</t>
  </si>
  <si>
    <t>OŚWIATOWYCH JEDNOSTEK BUDŻETOWYCH  W  2013 ROKU</t>
  </si>
  <si>
    <t>w złotych</t>
  </si>
  <si>
    <t>Plan</t>
  </si>
  <si>
    <t>Wskaźnik</t>
  </si>
  <si>
    <t>Rozdział</t>
  </si>
  <si>
    <t>wg uchwały</t>
  </si>
  <si>
    <t xml:space="preserve">po </t>
  </si>
  <si>
    <t>Wykonanie</t>
  </si>
  <si>
    <t>(6:5)</t>
  </si>
  <si>
    <t>budżetowej</t>
  </si>
  <si>
    <t>zmianach</t>
  </si>
  <si>
    <t xml:space="preserve"> w %</t>
  </si>
  <si>
    <t>ZBIORCZO  DOCHODY WŁASNE I WYDATKI NIMI FINANSOWANE</t>
  </si>
  <si>
    <t>Stan środków  pieniężnych na początek 2013 roku</t>
  </si>
  <si>
    <t>Dochody ogółem</t>
  </si>
  <si>
    <r>
      <t xml:space="preserve">Wydatki, </t>
    </r>
    <r>
      <rPr>
        <sz val="10"/>
        <rFont val="Arial CE"/>
        <charset val="238"/>
      </rPr>
      <t>w tym:</t>
    </r>
  </si>
  <si>
    <t>- wydatki majątkowe</t>
  </si>
  <si>
    <t>- rozliczenia z budżetem z tytułu wpłat nadwyżek środków za 2013 rok (§ 2400)</t>
  </si>
  <si>
    <t>Stan środków pieniężnych na koniec okresu sprawozdawczego</t>
  </si>
  <si>
    <t>OŚWIATA  I  WYCHOWANIE</t>
  </si>
  <si>
    <t>z  tego w rozdziałach:</t>
  </si>
  <si>
    <t>Szkoły zawodowe</t>
  </si>
  <si>
    <t xml:space="preserve">Dochody </t>
  </si>
  <si>
    <t>Wydatki</t>
  </si>
  <si>
    <t>- w tym: wydatki majątkowe</t>
  </si>
  <si>
    <t>Zakłady kształcenia nauczycieli</t>
  </si>
  <si>
    <t>Dochody</t>
  </si>
  <si>
    <t>Dokształcanie i doskonalenie nauczycieli</t>
  </si>
  <si>
    <t>Biblioteki pedagogiczne</t>
  </si>
  <si>
    <t>EDUKACYJNA  OPIEKA  WYCHOWAWCZA</t>
  </si>
  <si>
    <t>Internaty i bursy szkolne</t>
  </si>
  <si>
    <t>Wydatki, w tym</t>
  </si>
  <si>
    <t xml:space="preserve"> - wydatki majątkowe</t>
  </si>
  <si>
    <t>- rozliczenia z budżetem z tytułu wpłat nadwyżek środków za 2013rok (§ 2400)</t>
  </si>
  <si>
    <t>UWAGA</t>
  </si>
  <si>
    <t>Stan środków  pieniężnych na początek 2013 roku wynika z poz. K 150 sprawozdania Rb 34S</t>
  </si>
  <si>
    <t>Stan środków pieniężnych na koniec okresu sprawozdawczego wynika z poz. P 150 sprawozdania Rb 34S</t>
  </si>
  <si>
    <t xml:space="preserve">                                                                   Załącznik Nr  4</t>
  </si>
  <si>
    <t xml:space="preserve">WYKONANIE  PRZYCHODÓW  I  KOSZTÓW </t>
  </si>
  <si>
    <t>SAMORZĄDOWEGO ZAKŁADU BUDŻETOWEGO  
W  2013  ROKU</t>
  </si>
  <si>
    <t>Lp.</t>
  </si>
  <si>
    <t>Plan według uchwały budżetowej</t>
  </si>
  <si>
    <t>Plan po zmianach</t>
  </si>
  <si>
    <t>Wskaźnik wykonania (7:6)</t>
  </si>
  <si>
    <t>TRANSPORT I ŁĄCZNOŚĆ</t>
  </si>
  <si>
    <t>Pozostała działalność</t>
  </si>
  <si>
    <t>- Zachodniopomorskie Laboratorium Drogowe w Koszalinie</t>
  </si>
  <si>
    <t>Przychody</t>
  </si>
  <si>
    <t>Koszty</t>
  </si>
  <si>
    <t>Załącznik Nr 5</t>
  </si>
  <si>
    <r>
      <rPr>
        <sz val="16"/>
        <color theme="1"/>
        <rFont val="Arial CE"/>
        <charset val="238"/>
      </rPr>
      <t xml:space="preserve">WYKONANIE DOCHODÓW I WYDATKÓW BUDŻETU  WOJEWÓDZTWA ZACHODNIOPOMORSKIEGO ZWIĄZANYCH Z REALIZACJĄ ZADAŃ Z ZAKRESU ADMINISTRACJI RZĄDOWEJ, ZADAŃ ZLECONYCH ODRĘBNYMI  USTAWAMI ORAZ REALIZOWANYCH NA PODSTAWIE UMÓW MIĘDZY JST  
</t>
    </r>
    <r>
      <rPr>
        <b/>
        <sz val="16"/>
        <color theme="1"/>
        <rFont val="Arial CE"/>
        <charset val="238"/>
      </rPr>
      <t>W 2013 ROKU</t>
    </r>
  </si>
  <si>
    <t>Dział / 
Rozdział</t>
  </si>
  <si>
    <t>KWOTA DOTACJI</t>
  </si>
  <si>
    <t>Wsk. wyk. 
w % 
(5:4)</t>
  </si>
  <si>
    <t>KWOTA WYDATKÓW</t>
  </si>
  <si>
    <t>Wsk. wyk. 
w %
(9:8)</t>
  </si>
  <si>
    <t>Plan wg uchwału budżetowej (stan na 01.01.2013 r.)</t>
  </si>
  <si>
    <t>Plan po zmianach 
wg stanu na 31.12.2013 r.</t>
  </si>
  <si>
    <t>Wykonanie 
na 
31.12.2013 r.</t>
  </si>
  <si>
    <t>OGÓŁEM</t>
  </si>
  <si>
    <t>I. DOCHODY Z TYTUŁU DOTACJI CELOWYCH Z BUDŻETU PAŃSTWA NA ZADANIA ZLECONE I WYDATKI NIMI FINANSOWANE</t>
  </si>
  <si>
    <t>II. DOCHODY Z TYTUŁU DOTACJI CELOWYCH Z BUDŻETÓW INNYCH JST I POMOCY FINANSOWEJ ORAZ WYDATKI NIMI FINANSOWANE</t>
  </si>
  <si>
    <t>Załącznik Nr 6</t>
  </si>
  <si>
    <r>
      <t xml:space="preserve">WYKAZ UDZIELONYCH DOTACJI Z BUDŻETU WOJEWÓDZTWA ZACHODNIOPOMORSKIEGO DLA </t>
    </r>
    <r>
      <rPr>
        <b/>
        <sz val="16"/>
        <color indexed="8"/>
        <rFont val="Arial"/>
        <family val="2"/>
        <charset val="238"/>
      </rPr>
      <t xml:space="preserve">JEDNOSTEK ZALICZANYCH DO SEKTORA FINANSÓW PUBLICZNYCH  </t>
    </r>
    <r>
      <rPr>
        <sz val="16"/>
        <color indexed="8"/>
        <rFont val="Arial"/>
        <family val="2"/>
        <charset val="238"/>
      </rPr>
      <t xml:space="preserve">ORAZ </t>
    </r>
    <r>
      <rPr>
        <b/>
        <sz val="16"/>
        <color indexed="8"/>
        <rFont val="Arial"/>
        <family val="2"/>
        <charset val="238"/>
      </rPr>
      <t>JEDNOSTEK SPOZA SEKTORA FINANSÓW PUBLICZNYCH W 2013 R.</t>
    </r>
  </si>
  <si>
    <t>Grupa dotacji
Dział
Rozdział
Paragraf</t>
  </si>
  <si>
    <t>Wyszczególnienie
Nazwa zadania</t>
  </si>
  <si>
    <t>Plan wg uchwały budżetowej 
(stan na 01.01.2013 r.)</t>
  </si>
  <si>
    <t>Wykonanie 
wg stanu na 
31.12.2013 r.</t>
  </si>
  <si>
    <t>Wsk. wyk. 
w %
(5:4)</t>
  </si>
  <si>
    <t>1</t>
  </si>
  <si>
    <t>DOTACJE UDZIELONE Z BUDŻETU  - OGÓŁEM</t>
  </si>
  <si>
    <t>I. DOTACJE DLA JEDNOSTEK SEKTORA FINANSÓW PUBLICZNYCH</t>
  </si>
  <si>
    <t>Dotacje celowe dla jednostek sektora finansów publicznych</t>
  </si>
  <si>
    <t>Ochrona gruntów rolnych</t>
  </si>
  <si>
    <t>WPF - Główny Punkt Informacyjny Funduszy Europejskich (GPI) przy ul. Kuśnierskiej</t>
  </si>
  <si>
    <t>Promocja województwa i kreowanie marki regionu</t>
  </si>
  <si>
    <t>Współpraca z Niemcami</t>
  </si>
  <si>
    <t>Wspieranie działań z zakresu bezpieczeństwa publicznego</t>
  </si>
  <si>
    <t>Wspieranie nauczania języka polskiego w szkołach położonych na terenie Brandenburgii oraz Meklemburgii Pomorza Przedniego</t>
  </si>
  <si>
    <t>Dotacja celowa dla Państwowej Wyższej Szkoły Zawodowej w Wałczu</t>
  </si>
  <si>
    <t>Wsparcie prorozwojowej działalności naukowej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</si>
  <si>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</si>
  <si>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</si>
  <si>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Dotacje celowe dla placówek ochrony zdrowia na prace modernizacyjne i zakup sprzętu medycznego</t>
  </si>
  <si>
    <t>WPF - Centrum Zabiegowe z zapleczem łóżkowym w Szpitalu Wojewódzkim w Szczecinie</t>
  </si>
  <si>
    <t>WPF- Rozbudowa cz. środkowej budynku głównego wraz z dostosowaniem oddziałów chirurgicznych do wymogów fachowo-sanitarnych w Specjalistycznym Szpitalu im. A. Sokołowskiego w Szczecinie - Zdunowie</t>
  </si>
  <si>
    <t>WPF - Rozbudowa Szpitala Dziecięcego SPSZOZ "Zdroje" - utworzenie Zachodniopomorskiego Centrum Opieki Nad Kobietą i Dzieckiem</t>
  </si>
  <si>
    <t>Dofinansowanie działalności Bałtyckiego Teatru Dramatycznego w Koszalinie</t>
  </si>
  <si>
    <t>Dotacja celowa dla Opery na Zamku w Szczecinie na pokrycie części kosztów związanych z przebudową Opery na Zamku i jej funkcjonowaniem w siedzibie zastępczej</t>
  </si>
  <si>
    <t>Dotacje celowe dla Teatru Polskiego w Szczecinie na realizację zadań bieżących</t>
  </si>
  <si>
    <t>WPF - Przebudowa Opery na Zamku w Szczecinie</t>
  </si>
  <si>
    <t>WPF - Architektoniczno - urbanistyczna koncepcja rozbudowy Teatru Polskiego w Szczecinie</t>
  </si>
  <si>
    <t>Dofinansowanie działalności Filharmonii w Koszalinie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</si>
  <si>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</si>
  <si>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</si>
  <si>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</si>
  <si>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</si>
  <si>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Ośrodka Teatralnego Kana w Szczecinie na realizację zadań lub zakupów inwestycyjnych</t>
  </si>
  <si>
    <t>Dotacje celowe na cyfryzację kin w województwie zachodniopomorskim</t>
  </si>
  <si>
    <t>Dotacje celowe dla Zamku Książąt Pomorskich w Szczecinie na realizację zadań lub zakupów inwestycyjnych</t>
  </si>
  <si>
    <t>Dotacja celowa dla Książnicy Pomorskiej w Szczecinie na utworzenie elektronicznego  leksykonu o historii i kulturze Pomorza Zachodniego</t>
  </si>
  <si>
    <t>Dotacje celowe dla Książnicy Pomorskiej w Szczecinie na realizację zadań bieżących</t>
  </si>
  <si>
    <t>Pomoc finansowa dla gmin województwa zachodniopomorskiego na zadania realizowane w ramach programu "Biblioteka+"</t>
  </si>
  <si>
    <t>Dotacja celowa dla Muzeum Narodowego w Szczecinie na sfinansowanie konkursu na projekt koncepcji wystawy stałej w związku z realizacją zadania "Budowa pawilonu wystawowego służącego celom CD Przełomy"</t>
  </si>
  <si>
    <t>Dotacja celowa dla Muzeum Narodowego w Szczecinie na sprowadzenie obiektów muzealnych wywiezionych po 1945 roku do Warszawy, w tym m.in. kopii rzeźby Mojżesza</t>
  </si>
  <si>
    <t>Dotacja celowa dla Muzeum Narodowego w Szczecinie na organizowanie wystaw i obchodów z okazji 100 - lecia budynku Muzeum na Wałach Chrobrego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</si>
  <si>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</si>
  <si>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</si>
  <si>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</si>
  <si>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</si>
  <si>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>Dotacje celowe dla Biura Dokumentacji Zabytków w Szczecinie na realizację zadań bieżących</t>
  </si>
  <si>
    <t xml:space="preserve">Dotacje celowe na dofinansowanie prac remont. i konserw. obiektów zabytkowych </t>
  </si>
  <si>
    <t>Współorganizacja imprez sportowych</t>
  </si>
  <si>
    <t>Dotacje podmiotowe dla jednostek sektora finansów publicznych</t>
  </si>
  <si>
    <t>Dotacje podmiotowe dla placówek ochrony zdrowia na realizację wojewódzkich programów zdrowotnych</t>
  </si>
  <si>
    <t>Wojewódzki Program Przeciwdziałania Uzależnieniom</t>
  </si>
  <si>
    <t>Dotacja podmiotowa dla Teatru Polskiego w Szczecinie</t>
  </si>
  <si>
    <t>Dotacja podmiotowa dla Opery na Zamku w Szczecinie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</si>
  <si>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</si>
  <si>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</si>
  <si>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podmiotowa dla Książnicy Pomorskiej  w Szczecinie</t>
  </si>
  <si>
    <t>Dotacja podmiotowa dla Muzeum Narodowego w Szczecinie</t>
  </si>
  <si>
    <t xml:space="preserve">Dotacja podmiotowa dla Biura Dokumentacji Zabytków w Szczecinie </t>
  </si>
  <si>
    <t>II. DOTACJE DLA JEDNOSTEK SPOZA SEKTORA FINANSÓW PUBLICZNYCH</t>
  </si>
  <si>
    <t>Dotacje celowe dla jednostek spoza sektora finansów publicznych</t>
  </si>
  <si>
    <t>Promocja przedsiębiorczości - organizacja targów, wystaw i konkursów</t>
  </si>
  <si>
    <t>Dotacje dla firm wykonujących pasażerskie regionalne przewozy autobusowe - rekompensata ustawowych ulg i zwolnień w opłatach za przewóz</t>
  </si>
  <si>
    <t>Promocja turystyki oraz działania związane z rozwojem markowych produktów turystycznych</t>
  </si>
  <si>
    <t>Realizacja zadań z zakresu równego traktowania</t>
  </si>
  <si>
    <t>Współpraca z organizacjami pozarządowymi</t>
  </si>
  <si>
    <t>Programy polityki zdrowotnej</t>
  </si>
  <si>
    <t>Dotacje celowe dla placówek ochrony zdrowia na zadania wynikające z Wojewódzkiego Programu Przeciwdziałania Uzależnieniom</t>
  </si>
  <si>
    <t>Wojewódzki Program Przeciwdziałania Przemocy w Rodzinie</t>
  </si>
  <si>
    <t>Realizacja zadań publicznych poza konkursem ofert</t>
  </si>
  <si>
    <t>Zadania w zakresie polityki społecznej</t>
  </si>
  <si>
    <t>Ośrodki adopcyjne</t>
  </si>
  <si>
    <t>Dotacja celowa na współfinansowanie kosztów działania zakładów aktywności zawodowej</t>
  </si>
  <si>
    <t>Pozostałe zadania z zakresu łowiectwa</t>
  </si>
  <si>
    <t>Wdrażanie Programu Ochrony Środowiska Województwa Zachodniopomorskiego</t>
  </si>
  <si>
    <t>Pozostałe zadania w zakresie kultury</t>
  </si>
  <si>
    <t>Zadania w zakresie kultury fizycznej i sportu</t>
  </si>
  <si>
    <t>Dotacje podmiotowe dla jednostek spoza sektora finansów publicznych</t>
  </si>
  <si>
    <t>Dofinansowanie kolejowych przewozów pasażerskich</t>
  </si>
  <si>
    <t>Załącznik Nr 7</t>
  </si>
  <si>
    <t>WYKAZ UDZIELENYCH W 2013 ROKU DOTACJI 
Z BUDŻETU  WOJEWÓDZTWA ZACHODNIOPOMORSKIEGO</t>
  </si>
  <si>
    <t xml:space="preserve"> NA  WSPÓŁFINANSOWANIE  PROJEKTÓW  REALIZOWANYCH  ZE  ŚRODKÓW  POCHODZĄCYCH 
 Z  BUDŻETU  UNII  EUROPEJSKIEJ</t>
  </si>
  <si>
    <t xml:space="preserve">Plan po zmianach </t>
  </si>
  <si>
    <t>Wskaźnik wykonania w %
(8:7)</t>
  </si>
  <si>
    <t>2</t>
  </si>
  <si>
    <t>3</t>
  </si>
  <si>
    <t>PRZETWÓRSTWO  PRZEMYSŁOWE</t>
  </si>
  <si>
    <t>15011</t>
  </si>
  <si>
    <t>Rozwój przedsiębiorczości</t>
  </si>
  <si>
    <t>1.</t>
  </si>
  <si>
    <t>Dotacje celowe w ramach programów finansowanych z udziałem środków europejskich oraz środków, o których mowa w art. 5 ust. 1 pkt. 3 oraz ust. 3 pkt. 5 i 6 ustawy, lub płatności w ramach budżetu środków europejskich</t>
  </si>
  <si>
    <t>2.</t>
  </si>
  <si>
    <t>15013</t>
  </si>
  <si>
    <t>Rozwój kadr nowoczesnej gospodarki i przedsiębiorczości</t>
  </si>
  <si>
    <t>3.</t>
  </si>
  <si>
    <t>WYTWARZANIE I ZAOPATRYWANIE W ENERGIĘ ELEKTRYCZNĄ, GAZ I WODĘ</t>
  </si>
  <si>
    <t>4.</t>
  </si>
  <si>
    <t>Dotacje celowe w ramach programów finansowanych z udziałem środków europejskich oraz środków, o których mowa w art. 5 ust. 1 pkt 3 oraz ust. 3 pkt 5 i 6 ustawy, lub płatności w ramach budżetu środków europejskich</t>
  </si>
  <si>
    <t>TURYSTYKA</t>
  </si>
  <si>
    <t>5.</t>
  </si>
  <si>
    <t>OCHRONA ZDROWIA</t>
  </si>
  <si>
    <t>6.</t>
  </si>
  <si>
    <t>POZOSTAŁE ZADANIA W ZAKRESIE POLITYKI SPOŁECZNEJ</t>
  </si>
  <si>
    <t>Wojewódzkie urzędy pracy</t>
  </si>
  <si>
    <t>7.</t>
  </si>
  <si>
    <t>8.</t>
  </si>
  <si>
    <t>9.</t>
  </si>
  <si>
    <t>10.</t>
  </si>
  <si>
    <t>KULTURA I  OCHRONA  DZIEDZICTWA NARODOWEGO</t>
  </si>
  <si>
    <t>11.</t>
  </si>
  <si>
    <t>KULTURA FIZYCZNA</t>
  </si>
  <si>
    <t>Obiekty sportowe</t>
  </si>
  <si>
    <t>w złotyvh</t>
  </si>
  <si>
    <t>236 0 - Dotacje celowe z budżetu jednostki samorządu terytorialnego, udzielone w trybie art. 221 ustawy, na finansowanie lub dofinansowanie zadań zleconych do realizacji organizacjom prowadzącym działalność pożytku publicznego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</si>
</sst>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%"/>
    <numFmt numFmtId="165" formatCode="0.0"/>
    <numFmt numFmtId="166" formatCode="#,##0.0"/>
    <numFmt numFmtId="167" formatCode="#,##0_ ;\-#,##0\ "/>
    <numFmt numFmtId="168" formatCode="_-* #,##0\ _z_ł_-;\-* #,##0\ _z_ł_-;_-* &quot;-&quot;??\ _z_ł_-;_-@_-"/>
  </numFmts>
  <fonts count="119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2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i/>
      <sz val="11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8"/>
      <name val="Arial"/>
      <family val="2"/>
    </font>
    <font>
      <sz val="8"/>
      <color indexed="8"/>
      <name val="Calibri"/>
      <family val="2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Black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14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6"/>
      <name val="Arial CE"/>
      <charset val="238"/>
    </font>
    <font>
      <sz val="11"/>
      <name val="Arial CE"/>
      <charset val="238"/>
    </font>
    <font>
      <sz val="11"/>
      <color theme="1"/>
      <name val="Calibri"/>
      <family val="2"/>
      <charset val="238"/>
    </font>
    <font>
      <b/>
      <sz val="14"/>
      <color theme="1"/>
      <name val="Arial CE"/>
      <charset val="238"/>
    </font>
    <font>
      <sz val="10"/>
      <color theme="1"/>
      <name val="Arial CE"/>
      <charset val="238"/>
    </font>
    <font>
      <b/>
      <sz val="16"/>
      <color theme="1"/>
      <name val="Arial CE"/>
      <charset val="238"/>
    </font>
    <font>
      <sz val="16"/>
      <color theme="1"/>
      <name val="Arial CE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13"/>
      <color theme="1"/>
      <name val="Arial Narrow"/>
      <family val="2"/>
      <charset val="238"/>
    </font>
    <font>
      <sz val="1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theme="1"/>
      <name val="Arial CE"/>
      <charset val="238"/>
    </font>
    <font>
      <b/>
      <sz val="12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0"/>
      <color theme="1"/>
      <name val="Arial CE"/>
      <charset val="238"/>
    </font>
    <font>
      <sz val="11"/>
      <color theme="1"/>
      <name val="Arial CE"/>
      <charset val="238"/>
    </font>
    <font>
      <i/>
      <sz val="10"/>
      <color theme="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8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</fills>
  <borders count="278">
    <border>
      <left/>
      <right/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333333"/>
      </right>
      <top/>
      <bottom style="thin">
        <color auto="1"/>
      </bottom>
      <diagonal/>
    </border>
    <border>
      <left style="thin">
        <color rgb="FF333333"/>
      </left>
      <right style="thin">
        <color rgb="FF333333"/>
      </right>
      <top/>
      <bottom style="thin">
        <color auto="1"/>
      </bottom>
      <diagonal/>
    </border>
    <border>
      <left style="thin">
        <color rgb="FF33333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hair">
        <color auto="1"/>
      </bottom>
      <diagonal/>
    </border>
    <border>
      <left/>
      <right/>
      <top style="thin">
        <color rgb="FF000000"/>
      </top>
      <bottom style="hair">
        <color auto="1"/>
      </bottom>
      <diagonal/>
    </border>
    <border>
      <left/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/>
      <top/>
      <bottom style="hair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rgb="FF000000"/>
      </bottom>
      <diagonal/>
    </border>
    <border>
      <left/>
      <right/>
      <top style="hair">
        <color auto="1"/>
      </top>
      <bottom style="hair">
        <color rgb="FF000000"/>
      </bottom>
      <diagonal/>
    </border>
    <border>
      <left/>
      <right style="thin">
        <color rgb="FF000000"/>
      </right>
      <top style="hair">
        <color auto="1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rgb="FF000000"/>
      </bottom>
      <diagonal/>
    </border>
    <border>
      <left style="thin">
        <color rgb="FF000000"/>
      </left>
      <right/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hair">
        <color auto="1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rgb="FF000000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23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2" fillId="3" borderId="7" applyNumberFormat="0" applyProtection="0">
      <alignment horizontal="left" vertical="center" indent="1"/>
    </xf>
    <xf numFmtId="0" fontId="16" fillId="0" borderId="7" applyNumberFormat="0" applyProtection="0">
      <alignment horizontal="left" vertical="center" wrapText="1" indent="1"/>
    </xf>
    <xf numFmtId="0" fontId="12" fillId="0" borderId="0"/>
    <xf numFmtId="0" fontId="42" fillId="0" borderId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4" fontId="64" fillId="11" borderId="102" applyNumberFormat="0" applyProtection="0">
      <alignment vertical="center"/>
    </xf>
    <xf numFmtId="4" fontId="65" fillId="11" borderId="102" applyNumberFormat="0" applyProtection="0">
      <alignment vertical="center"/>
    </xf>
    <xf numFmtId="4" fontId="64" fillId="11" borderId="102" applyNumberFormat="0" applyProtection="0">
      <alignment horizontal="left" vertical="center" indent="1"/>
    </xf>
    <xf numFmtId="4" fontId="64" fillId="11" borderId="102" applyNumberFormat="0" applyProtection="0">
      <alignment horizontal="left" vertical="center" indent="1"/>
    </xf>
    <xf numFmtId="0" fontId="12" fillId="12" borderId="102" applyNumberFormat="0" applyProtection="0">
      <alignment horizontal="left" vertical="center" indent="1"/>
    </xf>
    <xf numFmtId="4" fontId="64" fillId="13" borderId="102" applyNumberFormat="0" applyProtection="0">
      <alignment horizontal="right" vertical="center"/>
    </xf>
    <xf numFmtId="4" fontId="64" fillId="14" borderId="102" applyNumberFormat="0" applyProtection="0">
      <alignment horizontal="right" vertical="center"/>
    </xf>
    <xf numFmtId="4" fontId="64" fillId="15" borderId="102" applyNumberFormat="0" applyProtection="0">
      <alignment horizontal="right" vertical="center"/>
    </xf>
    <xf numFmtId="4" fontId="64" fillId="16" borderId="102" applyNumberFormat="0" applyProtection="0">
      <alignment horizontal="right" vertical="center"/>
    </xf>
    <xf numFmtId="4" fontId="64" fillId="17" borderId="102" applyNumberFormat="0" applyProtection="0">
      <alignment horizontal="right" vertical="center"/>
    </xf>
    <xf numFmtId="4" fontId="64" fillId="18" borderId="102" applyNumberFormat="0" applyProtection="0">
      <alignment horizontal="right" vertical="center"/>
    </xf>
    <xf numFmtId="4" fontId="64" fillId="19" borderId="102" applyNumberFormat="0" applyProtection="0">
      <alignment horizontal="right" vertical="center"/>
    </xf>
    <xf numFmtId="4" fontId="64" fillId="20" borderId="102" applyNumberFormat="0" applyProtection="0">
      <alignment horizontal="right" vertical="center"/>
    </xf>
    <xf numFmtId="4" fontId="64" fillId="21" borderId="102" applyNumberFormat="0" applyProtection="0">
      <alignment horizontal="right" vertical="center"/>
    </xf>
    <xf numFmtId="4" fontId="66" fillId="22" borderId="102" applyNumberFormat="0" applyProtection="0">
      <alignment horizontal="left" vertical="center" indent="1"/>
    </xf>
    <xf numFmtId="4" fontId="64" fillId="23" borderId="103" applyNumberFormat="0" applyProtection="0">
      <alignment horizontal="left" vertical="center" indent="1"/>
    </xf>
    <xf numFmtId="4" fontId="21" fillId="24" borderId="0" applyNumberFormat="0" applyProtection="0">
      <alignment horizontal="left" vertical="center" indent="1"/>
    </xf>
    <xf numFmtId="0" fontId="12" fillId="12" borderId="102" applyNumberFormat="0" applyProtection="0">
      <alignment horizontal="left" vertical="center" indent="1"/>
    </xf>
    <xf numFmtId="4" fontId="4" fillId="23" borderId="102" applyNumberFormat="0" applyProtection="0">
      <alignment horizontal="left" vertical="center" indent="1"/>
    </xf>
    <xf numFmtId="4" fontId="4" fillId="25" borderId="102" applyNumberFormat="0" applyProtection="0">
      <alignment horizontal="left" vertical="center" indent="1"/>
    </xf>
    <xf numFmtId="0" fontId="12" fillId="25" borderId="102" applyNumberFormat="0" applyProtection="0">
      <alignment horizontal="left" vertical="center" indent="1"/>
    </xf>
    <xf numFmtId="0" fontId="12" fillId="25" borderId="102" applyNumberFormat="0" applyProtection="0">
      <alignment horizontal="left" vertical="center" indent="1"/>
    </xf>
    <xf numFmtId="0" fontId="12" fillId="26" borderId="102" applyNumberFormat="0" applyProtection="0">
      <alignment horizontal="left" vertical="center" indent="1"/>
    </xf>
    <xf numFmtId="0" fontId="12" fillId="26" borderId="102" applyNumberFormat="0" applyProtection="0">
      <alignment horizontal="left" vertical="center" indent="1"/>
    </xf>
    <xf numFmtId="0" fontId="12" fillId="27" borderId="102" applyNumberFormat="0" applyProtection="0">
      <alignment horizontal="left" vertical="center" indent="1"/>
    </xf>
    <xf numFmtId="0" fontId="12" fillId="27" borderId="102" applyNumberFormat="0" applyProtection="0">
      <alignment horizontal="left" vertical="center" indent="1"/>
    </xf>
    <xf numFmtId="0" fontId="12" fillId="12" borderId="102" applyNumberFormat="0" applyProtection="0">
      <alignment horizontal="left" vertical="center" indent="1"/>
    </xf>
    <xf numFmtId="0" fontId="12" fillId="12" borderId="102" applyNumberFormat="0" applyProtection="0">
      <alignment horizontal="left" vertical="center" indent="1"/>
    </xf>
    <xf numFmtId="4" fontId="64" fillId="28" borderId="102" applyNumberFormat="0" applyProtection="0">
      <alignment vertical="center"/>
    </xf>
    <xf numFmtId="4" fontId="65" fillId="28" borderId="102" applyNumberFormat="0" applyProtection="0">
      <alignment vertical="center"/>
    </xf>
    <xf numFmtId="4" fontId="64" fillId="28" borderId="102" applyNumberFormat="0" applyProtection="0">
      <alignment horizontal="left" vertical="center" indent="1"/>
    </xf>
    <xf numFmtId="4" fontId="64" fillId="28" borderId="102" applyNumberFormat="0" applyProtection="0">
      <alignment horizontal="left" vertical="center" indent="1"/>
    </xf>
    <xf numFmtId="4" fontId="64" fillId="23" borderId="102" applyNumberFormat="0" applyProtection="0">
      <alignment horizontal="right" vertical="center"/>
    </xf>
    <xf numFmtId="4" fontId="65" fillId="23" borderId="102" applyNumberFormat="0" applyProtection="0">
      <alignment horizontal="right" vertical="center"/>
    </xf>
    <xf numFmtId="0" fontId="12" fillId="12" borderId="102" applyNumberFormat="0" applyProtection="0">
      <alignment horizontal="left" vertical="center" indent="1"/>
    </xf>
    <xf numFmtId="0" fontId="67" fillId="0" borderId="0"/>
    <xf numFmtId="4" fontId="68" fillId="23" borderId="102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50" borderId="0" applyNumberFormat="0" applyBorder="0" applyAlignment="0" applyProtection="0"/>
    <xf numFmtId="0" fontId="102" fillId="51" borderId="0" applyNumberFormat="0" applyBorder="0" applyAlignment="0" applyProtection="0"/>
    <xf numFmtId="0" fontId="102" fillId="52" borderId="0" applyNumberFormat="0" applyBorder="0" applyAlignment="0" applyProtection="0"/>
    <xf numFmtId="0" fontId="102" fillId="53" borderId="0" applyNumberFormat="0" applyBorder="0" applyAlignment="0" applyProtection="0"/>
    <xf numFmtId="0" fontId="102" fillId="54" borderId="0" applyNumberFormat="0" applyBorder="0" applyAlignment="0" applyProtection="0"/>
    <xf numFmtId="0" fontId="102" fillId="43" borderId="0" applyNumberFormat="0" applyBorder="0" applyAlignment="0" applyProtection="0"/>
    <xf numFmtId="0" fontId="102" fillId="44" borderId="0" applyNumberFormat="0" applyBorder="0" applyAlignment="0" applyProtection="0"/>
    <xf numFmtId="0" fontId="102" fillId="49" borderId="0" applyNumberFormat="0" applyBorder="0" applyAlignment="0" applyProtection="0"/>
    <xf numFmtId="0" fontId="102" fillId="50" borderId="0" applyNumberFormat="0" applyBorder="0" applyAlignment="0" applyProtection="0"/>
    <xf numFmtId="0" fontId="102" fillId="55" borderId="0" applyNumberFormat="0" applyBorder="0" applyAlignment="0" applyProtection="0"/>
    <xf numFmtId="0" fontId="102" fillId="56" borderId="0" applyNumberFormat="0" applyBorder="0" applyAlignment="0" applyProtection="0"/>
    <xf numFmtId="0" fontId="103" fillId="57" borderId="0" applyNumberFormat="0" applyBorder="0" applyAlignment="0" applyProtection="0"/>
    <xf numFmtId="0" fontId="103" fillId="58" borderId="0" applyNumberFormat="0" applyBorder="0" applyAlignment="0" applyProtection="0"/>
    <xf numFmtId="0" fontId="103" fillId="51" borderId="0" applyNumberFormat="0" applyBorder="0" applyAlignment="0" applyProtection="0"/>
    <xf numFmtId="0" fontId="103" fillId="52" borderId="0" applyNumberFormat="0" applyBorder="0" applyAlignment="0" applyProtection="0"/>
    <xf numFmtId="0" fontId="103" fillId="53" borderId="0" applyNumberFormat="0" applyBorder="0" applyAlignment="0" applyProtection="0"/>
    <xf numFmtId="0" fontId="103" fillId="54" borderId="0" applyNumberFormat="0" applyBorder="0" applyAlignment="0" applyProtection="0"/>
    <xf numFmtId="0" fontId="103" fillId="59" borderId="0" applyNumberFormat="0" applyBorder="0" applyAlignment="0" applyProtection="0"/>
    <xf numFmtId="0" fontId="103" fillId="60" borderId="0" applyNumberFormat="0" applyBorder="0" applyAlignment="0" applyProtection="0"/>
    <xf numFmtId="0" fontId="103" fillId="61" borderId="0" applyNumberFormat="0" applyBorder="0" applyAlignment="0" applyProtection="0"/>
    <xf numFmtId="0" fontId="103" fillId="62" borderId="0" applyNumberFormat="0" applyBorder="0" applyAlignment="0" applyProtection="0"/>
    <xf numFmtId="0" fontId="103" fillId="63" borderId="0" applyNumberFormat="0" applyBorder="0" applyAlignment="0" applyProtection="0"/>
    <xf numFmtId="0" fontId="103" fillId="64" borderId="0" applyNumberFormat="0" applyBorder="0" applyAlignment="0" applyProtection="0"/>
    <xf numFmtId="0" fontId="103" fillId="65" borderId="0" applyNumberFormat="0" applyBorder="0" applyAlignment="0" applyProtection="0"/>
    <xf numFmtId="0" fontId="103" fillId="66" borderId="0" applyNumberFormat="0" applyBorder="0" applyAlignment="0" applyProtection="0"/>
    <xf numFmtId="0" fontId="103" fillId="67" borderId="0" applyNumberFormat="0" applyBorder="0" applyAlignment="0" applyProtection="0"/>
    <xf numFmtId="0" fontId="103" fillId="68" borderId="0" applyNumberFormat="0" applyBorder="0" applyAlignment="0" applyProtection="0"/>
    <xf numFmtId="0" fontId="103" fillId="69" borderId="0" applyNumberFormat="0" applyBorder="0" applyAlignment="0" applyProtection="0"/>
    <xf numFmtId="0" fontId="103" fillId="70" borderId="0" applyNumberFormat="0" applyBorder="0" applyAlignment="0" applyProtection="0"/>
    <xf numFmtId="0" fontId="103" fillId="59" borderId="0" applyNumberFormat="0" applyBorder="0" applyAlignment="0" applyProtection="0"/>
    <xf numFmtId="0" fontId="103" fillId="60" borderId="0" applyNumberFormat="0" applyBorder="0" applyAlignment="0" applyProtection="0"/>
    <xf numFmtId="0" fontId="103" fillId="61" borderId="0" applyNumberFormat="0" applyBorder="0" applyAlignment="0" applyProtection="0"/>
    <xf numFmtId="0" fontId="103" fillId="62" borderId="0" applyNumberFormat="0" applyBorder="0" applyAlignment="0" applyProtection="0"/>
    <xf numFmtId="0" fontId="103" fillId="71" borderId="0" applyNumberFormat="0" applyBorder="0" applyAlignment="0" applyProtection="0"/>
    <xf numFmtId="0" fontId="103" fillId="72" borderId="0" applyNumberFormat="0" applyBorder="0" applyAlignment="0" applyProtection="0"/>
    <xf numFmtId="0" fontId="104" fillId="47" borderId="262" applyNumberFormat="0" applyAlignment="0" applyProtection="0"/>
    <xf numFmtId="0" fontId="104" fillId="48" borderId="262" applyNumberFormat="0" applyAlignment="0" applyProtection="0"/>
    <xf numFmtId="0" fontId="105" fillId="73" borderId="102" applyNumberFormat="0" applyAlignment="0" applyProtection="0"/>
    <xf numFmtId="0" fontId="105" fillId="74" borderId="102" applyNumberFormat="0" applyAlignment="0" applyProtection="0"/>
    <xf numFmtId="0" fontId="106" fillId="41" borderId="0" applyNumberFormat="0" applyBorder="0" applyAlignment="0" applyProtection="0"/>
    <xf numFmtId="0" fontId="106" fillId="42" borderId="0" applyNumberFormat="0" applyBorder="0" applyAlignment="0" applyProtection="0"/>
    <xf numFmtId="0" fontId="107" fillId="0" borderId="263" applyNumberFormat="0" applyFill="0" applyAlignment="0" applyProtection="0"/>
    <xf numFmtId="0" fontId="108" fillId="75" borderId="264" applyNumberFormat="0" applyAlignment="0" applyProtection="0"/>
    <xf numFmtId="0" fontId="108" fillId="76" borderId="264" applyNumberFormat="0" applyAlignment="0" applyProtection="0"/>
    <xf numFmtId="0" fontId="109" fillId="0" borderId="265" applyNumberFormat="0" applyFill="0" applyAlignment="0" applyProtection="0"/>
    <xf numFmtId="0" fontId="110" fillId="0" borderId="266" applyNumberFormat="0" applyFill="0" applyAlignment="0" applyProtection="0"/>
    <xf numFmtId="0" fontId="111" fillId="0" borderId="267" applyNumberFormat="0" applyFill="0" applyAlignment="0" applyProtection="0"/>
    <xf numFmtId="0" fontId="111" fillId="0" borderId="0" applyNumberFormat="0" applyFill="0" applyBorder="0" applyAlignment="0" applyProtection="0"/>
    <xf numFmtId="0" fontId="112" fillId="77" borderId="0" applyNumberFormat="0" applyBorder="0" applyAlignment="0" applyProtection="0"/>
    <xf numFmtId="0" fontId="112" fillId="78" borderId="0" applyNumberFormat="0" applyBorder="0" applyAlignment="0" applyProtection="0"/>
    <xf numFmtId="0" fontId="4" fillId="0" borderId="0"/>
    <xf numFmtId="0" fontId="12" fillId="0" borderId="0"/>
    <xf numFmtId="0" fontId="12" fillId="0" borderId="0"/>
    <xf numFmtId="0" fontId="113" fillId="73" borderId="262" applyNumberFormat="0" applyAlignment="0" applyProtection="0"/>
    <xf numFmtId="0" fontId="113" fillId="74" borderId="262" applyNumberFormat="0" applyAlignment="0" applyProtection="0"/>
    <xf numFmtId="0" fontId="114" fillId="0" borderId="26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4" fillId="79" borderId="269" applyNumberFormat="0" applyAlignment="0" applyProtection="0"/>
    <xf numFmtId="0" fontId="42" fillId="80" borderId="269" applyNumberFormat="0" applyFont="0" applyAlignment="0" applyProtection="0"/>
    <xf numFmtId="0" fontId="118" fillId="39" borderId="0" applyNumberFormat="0" applyBorder="0" applyAlignment="0" applyProtection="0"/>
    <xf numFmtId="0" fontId="118" fillId="40" borderId="0" applyNumberFormat="0" applyBorder="0" applyAlignment="0" applyProtection="0"/>
  </cellStyleXfs>
  <cellXfs count="1209">
    <xf numFmtId="0" fontId="0" fillId="0" borderId="0" xfId="0"/>
    <xf numFmtId="0" fontId="3" fillId="0" borderId="0" xfId="0" applyFont="1"/>
    <xf numFmtId="0" fontId="4" fillId="0" borderId="0" xfId="0" applyFont="1"/>
    <xf numFmtId="0" fontId="10" fillId="0" borderId="4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3" fontId="10" fillId="0" borderId="4" xfId="3" quotePrefix="1" applyNumberFormat="1" applyFont="1" applyFill="1" applyBorder="1" applyAlignment="1" applyProtection="1">
      <alignment horizontal="center" vertical="center" wrapText="1"/>
      <protection locked="0"/>
    </xf>
    <xf numFmtId="164" fontId="13" fillId="0" borderId="4" xfId="3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3" quotePrefix="1" applyFont="1" applyFill="1" applyBorder="1" applyAlignment="1" applyProtection="1">
      <alignment horizontal="center" vertical="center" wrapText="1"/>
      <protection locked="0"/>
    </xf>
    <xf numFmtId="0" fontId="10" fillId="0" borderId="4" xfId="3" quotePrefix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/>
    <xf numFmtId="0" fontId="15" fillId="2" borderId="4" xfId="2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5" fillId="2" borderId="4" xfId="2" applyNumberFormat="1" applyFont="1" applyFill="1" applyBorder="1" applyAlignment="1">
      <alignment horizontal="center" vertical="center"/>
    </xf>
    <xf numFmtId="3" fontId="12" fillId="2" borderId="4" xfId="2" applyNumberFormat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3" fontId="15" fillId="2" borderId="0" xfId="2" applyNumberFormat="1" applyFont="1" applyFill="1" applyBorder="1" applyAlignment="1">
      <alignment horizontal="center" vertical="center"/>
    </xf>
    <xf numFmtId="3" fontId="15" fillId="2" borderId="9" xfId="2" applyNumberFormat="1" applyFont="1" applyFill="1" applyBorder="1" applyAlignment="1">
      <alignment horizontal="center" vertical="center"/>
    </xf>
    <xf numFmtId="3" fontId="15" fillId="2" borderId="10" xfId="2" applyNumberFormat="1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3" fontId="12" fillId="2" borderId="12" xfId="2" applyNumberFormat="1" applyFont="1" applyFill="1" applyBorder="1" applyAlignment="1">
      <alignment horizontal="center" vertical="center"/>
    </xf>
    <xf numFmtId="3" fontId="12" fillId="2" borderId="13" xfId="2" applyNumberFormat="1" applyFont="1" applyFill="1" applyBorder="1" applyAlignment="1">
      <alignment horizontal="center" vertical="center"/>
    </xf>
    <xf numFmtId="3" fontId="12" fillId="2" borderId="14" xfId="2" applyNumberFormat="1" applyFont="1" applyFill="1" applyBorder="1" applyAlignment="1">
      <alignment horizontal="center" vertical="center"/>
    </xf>
    <xf numFmtId="3" fontId="12" fillId="2" borderId="15" xfId="2" applyNumberFormat="1" applyFont="1" applyFill="1" applyBorder="1" applyAlignment="1">
      <alignment horizontal="center" vertical="center"/>
    </xf>
    <xf numFmtId="3" fontId="17" fillId="4" borderId="19" xfId="2" applyNumberFormat="1" applyFont="1" applyFill="1" applyBorder="1" applyAlignment="1">
      <alignment horizontal="center" vertical="center"/>
    </xf>
    <xf numFmtId="164" fontId="17" fillId="4" borderId="11" xfId="1" applyNumberFormat="1" applyFont="1" applyFill="1" applyBorder="1" applyAlignment="1">
      <alignment horizontal="right" vertical="center"/>
    </xf>
    <xf numFmtId="3" fontId="17" fillId="4" borderId="4" xfId="2" applyNumberFormat="1" applyFont="1" applyFill="1" applyBorder="1" applyAlignment="1">
      <alignment horizontal="right" vertical="center"/>
    </xf>
    <xf numFmtId="3" fontId="18" fillId="5" borderId="23" xfId="2" applyNumberFormat="1" applyFont="1" applyFill="1" applyBorder="1" applyAlignment="1">
      <alignment horizontal="right" vertical="center"/>
    </xf>
    <xf numFmtId="164" fontId="18" fillId="5" borderId="24" xfId="1" applyNumberFormat="1" applyFont="1" applyFill="1" applyBorder="1" applyAlignment="1">
      <alignment horizontal="right" vertical="center"/>
    </xf>
    <xf numFmtId="3" fontId="19" fillId="0" borderId="28" xfId="0" applyNumberFormat="1" applyFont="1" applyFill="1" applyBorder="1" applyAlignment="1" applyProtection="1">
      <alignment horizontal="right" vertical="top"/>
      <protection locked="0"/>
    </xf>
    <xf numFmtId="3" fontId="19" fillId="0" borderId="26" xfId="0" applyNumberFormat="1" applyFont="1" applyFill="1" applyBorder="1" applyAlignment="1" applyProtection="1">
      <alignment horizontal="right" vertical="top"/>
      <protection locked="0"/>
    </xf>
    <xf numFmtId="164" fontId="19" fillId="2" borderId="28" xfId="1" applyNumberFormat="1" applyFont="1" applyFill="1" applyBorder="1" applyAlignment="1" applyProtection="1">
      <alignment horizontal="right" vertical="center" wrapText="1"/>
    </xf>
    <xf numFmtId="3" fontId="19" fillId="0" borderId="28" xfId="0" applyNumberFormat="1" applyFont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3" fontId="19" fillId="0" borderId="32" xfId="0" applyNumberFormat="1" applyFont="1" applyFill="1" applyBorder="1" applyAlignment="1" applyProtection="1">
      <alignment horizontal="right" vertical="center"/>
      <protection locked="0"/>
    </xf>
    <xf numFmtId="3" fontId="19" fillId="0" borderId="30" xfId="0" applyNumberFormat="1" applyFont="1" applyFill="1" applyBorder="1" applyAlignment="1" applyProtection="1">
      <alignment horizontal="right" vertical="center"/>
      <protection locked="0"/>
    </xf>
    <xf numFmtId="164" fontId="19" fillId="2" borderId="32" xfId="1" applyNumberFormat="1" applyFont="1" applyFill="1" applyBorder="1" applyAlignment="1" applyProtection="1">
      <alignment horizontal="right" vertical="center" wrapText="1"/>
    </xf>
    <xf numFmtId="3" fontId="19" fillId="0" borderId="32" xfId="0" applyNumberFormat="1" applyFont="1" applyBorder="1" applyAlignment="1">
      <alignment horizontal="right" vertical="center"/>
    </xf>
    <xf numFmtId="0" fontId="11" fillId="2" borderId="30" xfId="0" applyFont="1" applyFill="1" applyBorder="1" applyAlignment="1">
      <alignment horizontal="left" vertical="center"/>
    </xf>
    <xf numFmtId="3" fontId="3" fillId="0" borderId="32" xfId="0" applyNumberFormat="1" applyFont="1" applyFill="1" applyBorder="1" applyAlignment="1" applyProtection="1">
      <alignment horizontal="right" vertical="top"/>
      <protection locked="0"/>
    </xf>
    <xf numFmtId="3" fontId="3" fillId="0" borderId="30" xfId="0" applyNumberFormat="1" applyFont="1" applyFill="1" applyBorder="1" applyAlignment="1" applyProtection="1">
      <alignment horizontal="right" vertical="top"/>
      <protection locked="0"/>
    </xf>
    <xf numFmtId="164" fontId="3" fillId="2" borderId="32" xfId="1" applyNumberFormat="1" applyFont="1" applyFill="1" applyBorder="1" applyAlignment="1" applyProtection="1">
      <alignment horizontal="right" vertical="center" wrapText="1"/>
    </xf>
    <xf numFmtId="3" fontId="3" fillId="0" borderId="32" xfId="0" applyNumberFormat="1" applyFont="1" applyBorder="1" applyAlignment="1">
      <alignment horizontal="right" vertical="center"/>
    </xf>
    <xf numFmtId="0" fontId="20" fillId="2" borderId="30" xfId="0" quotePrefix="1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0" xfId="2" applyFont="1" applyFill="1" applyBorder="1" applyAlignment="1">
      <alignment horizontal="left" vertical="center"/>
    </xf>
    <xf numFmtId="0" fontId="20" fillId="2" borderId="31" xfId="2" applyFont="1" applyFill="1" applyBorder="1" applyAlignment="1">
      <alignment horizontal="left" vertical="center"/>
    </xf>
    <xf numFmtId="3" fontId="19" fillId="0" borderId="32" xfId="0" applyNumberFormat="1" applyFont="1" applyFill="1" applyBorder="1" applyAlignment="1" applyProtection="1">
      <alignment horizontal="right" vertical="top"/>
      <protection locked="0"/>
    </xf>
    <xf numFmtId="3" fontId="19" fillId="0" borderId="30" xfId="0" applyNumberFormat="1" applyFont="1" applyFill="1" applyBorder="1" applyAlignment="1" applyProtection="1">
      <alignment horizontal="right" vertical="top"/>
      <protection locked="0"/>
    </xf>
    <xf numFmtId="3" fontId="19" fillId="0" borderId="32" xfId="0" applyNumberFormat="1" applyFont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3" fontId="19" fillId="0" borderId="13" xfId="0" applyNumberFormat="1" applyFont="1" applyFill="1" applyBorder="1" applyAlignment="1" applyProtection="1">
      <alignment horizontal="right" vertical="top"/>
      <protection locked="0"/>
    </xf>
    <xf numFmtId="3" fontId="19" fillId="0" borderId="0" xfId="0" applyNumberFormat="1" applyFont="1" applyFill="1" applyAlignment="1" applyProtection="1">
      <alignment horizontal="right" vertical="top"/>
      <protection locked="0"/>
    </xf>
    <xf numFmtId="164" fontId="19" fillId="2" borderId="35" xfId="1" applyNumberFormat="1" applyFont="1" applyFill="1" applyBorder="1" applyAlignment="1" applyProtection="1">
      <alignment horizontal="right" vertical="center" wrapText="1"/>
    </xf>
    <xf numFmtId="3" fontId="19" fillId="0" borderId="35" xfId="0" applyNumberFormat="1" applyFont="1" applyBorder="1" applyAlignment="1">
      <alignment vertical="center"/>
    </xf>
    <xf numFmtId="3" fontId="21" fillId="5" borderId="23" xfId="2" applyNumberFormat="1" applyFont="1" applyFill="1" applyBorder="1" applyAlignment="1">
      <alignment horizontal="right" vertical="center"/>
    </xf>
    <xf numFmtId="3" fontId="21" fillId="5" borderId="37" xfId="2" applyNumberFormat="1" applyFont="1" applyFill="1" applyBorder="1" applyAlignment="1">
      <alignment horizontal="right" vertical="center"/>
    </xf>
    <xf numFmtId="164" fontId="11" fillId="5" borderId="24" xfId="1" applyNumberFormat="1" applyFont="1" applyFill="1" applyBorder="1" applyAlignment="1">
      <alignment horizontal="right" vertical="center"/>
    </xf>
    <xf numFmtId="3" fontId="18" fillId="5" borderId="24" xfId="2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vertical="center"/>
    </xf>
    <xf numFmtId="3" fontId="3" fillId="0" borderId="13" xfId="0" applyNumberFormat="1" applyFont="1" applyFill="1" applyBorder="1" applyAlignment="1" applyProtection="1">
      <alignment horizontal="right" vertical="top"/>
      <protection locked="0"/>
    </xf>
    <xf numFmtId="3" fontId="3" fillId="0" borderId="0" xfId="0" applyNumberFormat="1" applyFont="1" applyFill="1" applyAlignment="1" applyProtection="1">
      <alignment horizontal="right" vertical="top"/>
      <protection locked="0"/>
    </xf>
    <xf numFmtId="3" fontId="19" fillId="0" borderId="13" xfId="0" applyNumberFormat="1" applyFont="1" applyBorder="1"/>
    <xf numFmtId="3" fontId="19" fillId="0" borderId="0" xfId="0" applyNumberFormat="1" applyFont="1"/>
    <xf numFmtId="3" fontId="19" fillId="0" borderId="39" xfId="0" applyNumberFormat="1" applyFont="1" applyFill="1" applyBorder="1" applyAlignment="1" applyProtection="1">
      <alignment horizontal="right" vertical="top"/>
      <protection locked="0"/>
    </xf>
    <xf numFmtId="0" fontId="22" fillId="0" borderId="29" xfId="5" applyFont="1" applyFill="1" applyBorder="1" applyAlignment="1">
      <alignment horizontal="left" vertical="center"/>
    </xf>
    <xf numFmtId="0" fontId="22" fillId="0" borderId="30" xfId="5" applyFont="1" applyFill="1" applyBorder="1" applyAlignment="1">
      <alignment horizontal="left" vertical="center"/>
    </xf>
    <xf numFmtId="0" fontId="15" fillId="2" borderId="30" xfId="2" applyFont="1" applyFill="1" applyBorder="1" applyAlignment="1">
      <alignment horizontal="left" vertical="center"/>
    </xf>
    <xf numFmtId="0" fontId="15" fillId="2" borderId="31" xfId="2" applyFont="1" applyFill="1" applyBorder="1" applyAlignment="1">
      <alignment horizontal="left" vertical="center"/>
    </xf>
    <xf numFmtId="3" fontId="15" fillId="2" borderId="30" xfId="2" applyNumberFormat="1" applyFont="1" applyFill="1" applyBorder="1" applyAlignment="1">
      <alignment horizontal="center" vertical="center"/>
    </xf>
    <xf numFmtId="3" fontId="15" fillId="2" borderId="32" xfId="2" applyNumberFormat="1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3" fontId="12" fillId="2" borderId="32" xfId="2" applyNumberFormat="1" applyFont="1" applyFill="1" applyBorder="1" applyAlignment="1">
      <alignment horizontal="center" vertical="center"/>
    </xf>
    <xf numFmtId="0" fontId="11" fillId="6" borderId="29" xfId="0" quotePrefix="1" applyFont="1" applyFill="1" applyBorder="1" applyAlignment="1">
      <alignment vertical="center"/>
    </xf>
    <xf numFmtId="0" fontId="18" fillId="6" borderId="30" xfId="0" applyFont="1" applyFill="1" applyBorder="1" applyAlignment="1">
      <alignment vertical="center"/>
    </xf>
    <xf numFmtId="0" fontId="15" fillId="6" borderId="30" xfId="2" applyFont="1" applyFill="1" applyBorder="1" applyAlignment="1">
      <alignment vertical="center"/>
    </xf>
    <xf numFmtId="0" fontId="15" fillId="6" borderId="31" xfId="2" applyFont="1" applyFill="1" applyBorder="1" applyAlignment="1">
      <alignment vertical="center"/>
    </xf>
    <xf numFmtId="3" fontId="11" fillId="6" borderId="32" xfId="2" applyNumberFormat="1" applyFont="1" applyFill="1" applyBorder="1" applyAlignment="1">
      <alignment horizontal="right" vertical="center"/>
    </xf>
    <xf numFmtId="3" fontId="11" fillId="6" borderId="31" xfId="2" applyNumberFormat="1" applyFont="1" applyFill="1" applyBorder="1" applyAlignment="1">
      <alignment horizontal="right" vertical="center"/>
    </xf>
    <xf numFmtId="164" fontId="11" fillId="6" borderId="31" xfId="1" applyNumberFormat="1" applyFont="1" applyFill="1" applyBorder="1" applyAlignment="1">
      <alignment horizontal="right" vertical="center"/>
    </xf>
    <xf numFmtId="164" fontId="11" fillId="6" borderId="32" xfId="1" applyNumberFormat="1" applyFont="1" applyFill="1" applyBorder="1" applyAlignment="1">
      <alignment horizontal="right" vertical="center"/>
    </xf>
    <xf numFmtId="3" fontId="10" fillId="6" borderId="31" xfId="2" applyNumberFormat="1" applyFont="1" applyFill="1" applyBorder="1" applyAlignment="1">
      <alignment horizontal="right" vertical="center"/>
    </xf>
    <xf numFmtId="0" fontId="23" fillId="2" borderId="29" xfId="0" applyFont="1" applyFill="1" applyBorder="1" applyAlignment="1">
      <alignment vertical="center"/>
    </xf>
    <xf numFmtId="0" fontId="23" fillId="2" borderId="30" xfId="0" applyFont="1" applyFill="1" applyBorder="1" applyAlignment="1">
      <alignment vertical="center"/>
    </xf>
    <xf numFmtId="3" fontId="25" fillId="2" borderId="29" xfId="0" applyNumberFormat="1" applyFont="1" applyFill="1" applyBorder="1" applyAlignment="1" applyProtection="1">
      <alignment horizontal="right" vertical="center" wrapText="1"/>
    </xf>
    <xf numFmtId="3" fontId="25" fillId="2" borderId="32" xfId="0" applyNumberFormat="1" applyFont="1" applyFill="1" applyBorder="1" applyAlignment="1" applyProtection="1">
      <alignment horizontal="right" vertical="center" wrapText="1"/>
    </xf>
    <xf numFmtId="164" fontId="25" fillId="2" borderId="32" xfId="1" applyNumberFormat="1" applyFont="1" applyFill="1" applyBorder="1" applyAlignment="1" applyProtection="1">
      <alignment horizontal="right" vertical="center" wrapText="1"/>
    </xf>
    <xf numFmtId="164" fontId="26" fillId="2" borderId="32" xfId="1" applyNumberFormat="1" applyFont="1" applyFill="1" applyBorder="1" applyAlignment="1">
      <alignment vertical="center"/>
    </xf>
    <xf numFmtId="3" fontId="27" fillId="2" borderId="32" xfId="0" applyNumberFormat="1" applyFont="1" applyFill="1" applyBorder="1" applyAlignment="1">
      <alignment vertical="center"/>
    </xf>
    <xf numFmtId="0" fontId="11" fillId="6" borderId="29" xfId="0" quotePrefix="1" applyFont="1" applyFill="1" applyBorder="1" applyAlignment="1">
      <alignment horizontal="left" vertical="center"/>
    </xf>
    <xf numFmtId="0" fontId="18" fillId="6" borderId="30" xfId="0" applyFont="1" applyFill="1" applyBorder="1" applyAlignment="1">
      <alignment horizontal="left" vertical="center"/>
    </xf>
    <xf numFmtId="0" fontId="15" fillId="6" borderId="30" xfId="2" applyFont="1" applyFill="1" applyBorder="1" applyAlignment="1">
      <alignment horizontal="left" vertical="center"/>
    </xf>
    <xf numFmtId="0" fontId="15" fillId="6" borderId="31" xfId="2" applyFont="1" applyFill="1" applyBorder="1" applyAlignment="1">
      <alignment horizontal="left" vertical="center"/>
    </xf>
    <xf numFmtId="3" fontId="10" fillId="6" borderId="32" xfId="2" applyNumberFormat="1" applyFont="1" applyFill="1" applyBorder="1" applyAlignment="1">
      <alignment horizontal="right" vertical="center"/>
    </xf>
    <xf numFmtId="165" fontId="25" fillId="2" borderId="32" xfId="0" applyNumberFormat="1" applyFont="1" applyFill="1" applyBorder="1" applyAlignment="1" applyProtection="1">
      <alignment horizontal="right" vertical="center" wrapText="1"/>
    </xf>
    <xf numFmtId="166" fontId="26" fillId="2" borderId="35" xfId="0" applyNumberFormat="1" applyFont="1" applyFill="1" applyBorder="1" applyAlignment="1">
      <alignment vertical="center"/>
    </xf>
    <xf numFmtId="3" fontId="27" fillId="2" borderId="35" xfId="0" applyNumberFormat="1" applyFont="1" applyFill="1" applyBorder="1" applyAlignment="1">
      <alignment vertical="center"/>
    </xf>
    <xf numFmtId="3" fontId="8" fillId="7" borderId="43" xfId="0" applyNumberFormat="1" applyFont="1" applyFill="1" applyBorder="1" applyAlignment="1" applyProtection="1">
      <alignment horizontal="right" vertical="center" wrapText="1"/>
    </xf>
    <xf numFmtId="3" fontId="8" fillId="7" borderId="46" xfId="0" applyNumberFormat="1" applyFont="1" applyFill="1" applyBorder="1" applyAlignment="1" applyProtection="1">
      <alignment horizontal="right" vertical="center" wrapText="1"/>
    </xf>
    <xf numFmtId="165" fontId="8" fillId="7" borderId="46" xfId="0" applyNumberFormat="1" applyFont="1" applyFill="1" applyBorder="1" applyAlignment="1" applyProtection="1">
      <alignment horizontal="right" vertical="center" wrapText="1"/>
    </xf>
    <xf numFmtId="166" fontId="8" fillId="7" borderId="39" xfId="0" applyNumberFormat="1" applyFont="1" applyFill="1" applyBorder="1" applyAlignment="1">
      <alignment vertical="center"/>
    </xf>
    <xf numFmtId="3" fontId="8" fillId="7" borderId="39" xfId="0" applyNumberFormat="1" applyFont="1" applyFill="1" applyBorder="1" applyAlignment="1">
      <alignment vertical="center"/>
    </xf>
    <xf numFmtId="0" fontId="4" fillId="2" borderId="47" xfId="0" applyNumberFormat="1" applyFont="1" applyFill="1" applyBorder="1" applyAlignment="1" applyProtection="1">
      <alignment vertical="center" wrapText="1"/>
    </xf>
    <xf numFmtId="0" fontId="4" fillId="2" borderId="48" xfId="0" applyNumberFormat="1" applyFont="1" applyFill="1" applyBorder="1" applyAlignment="1" applyProtection="1">
      <alignment vertical="center" wrapText="1"/>
    </xf>
    <xf numFmtId="3" fontId="28" fillId="8" borderId="29" xfId="0" applyNumberFormat="1" applyFont="1" applyFill="1" applyBorder="1" applyAlignment="1" applyProtection="1">
      <alignment horizontal="right" vertical="center" wrapText="1"/>
    </xf>
    <xf numFmtId="3" fontId="28" fillId="8" borderId="32" xfId="0" applyNumberFormat="1" applyFont="1" applyFill="1" applyBorder="1" applyAlignment="1" applyProtection="1">
      <alignment horizontal="right" vertical="center" wrapText="1"/>
    </xf>
    <xf numFmtId="165" fontId="28" fillId="8" borderId="32" xfId="0" applyNumberFormat="1" applyFont="1" applyFill="1" applyBorder="1" applyAlignment="1" applyProtection="1">
      <alignment horizontal="right" vertical="center" wrapText="1"/>
    </xf>
    <xf numFmtId="166" fontId="19" fillId="8" borderId="32" xfId="0" applyNumberFormat="1" applyFont="1" applyFill="1" applyBorder="1" applyAlignment="1">
      <alignment vertical="center"/>
    </xf>
    <xf numFmtId="3" fontId="8" fillId="8" borderId="32" xfId="0" applyNumberFormat="1" applyFont="1" applyFill="1" applyBorder="1" applyAlignment="1">
      <alignment vertical="center"/>
    </xf>
    <xf numFmtId="0" fontId="4" fillId="2" borderId="49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3" fontId="29" fillId="2" borderId="29" xfId="0" applyNumberFormat="1" applyFont="1" applyFill="1" applyBorder="1" applyAlignment="1" applyProtection="1">
      <alignment horizontal="right" vertical="center" wrapText="1"/>
    </xf>
    <xf numFmtId="3" fontId="29" fillId="2" borderId="32" xfId="0" applyNumberFormat="1" applyFont="1" applyFill="1" applyBorder="1" applyAlignment="1" applyProtection="1">
      <alignment horizontal="right" vertical="center" wrapText="1"/>
    </xf>
    <xf numFmtId="165" fontId="29" fillId="2" borderId="32" xfId="0" applyNumberFormat="1" applyFont="1" applyFill="1" applyBorder="1" applyAlignment="1" applyProtection="1">
      <alignment horizontal="right" vertical="center" wrapText="1"/>
    </xf>
    <xf numFmtId="166" fontId="30" fillId="2" borderId="32" xfId="0" applyNumberFormat="1" applyFont="1" applyFill="1" applyBorder="1" applyAlignment="1">
      <alignment vertical="center"/>
    </xf>
    <xf numFmtId="3" fontId="31" fillId="2" borderId="32" xfId="0" applyNumberFormat="1" applyFont="1" applyFill="1" applyBorder="1" applyAlignment="1">
      <alignment vertical="center"/>
    </xf>
    <xf numFmtId="0" fontId="30" fillId="0" borderId="0" xfId="0" applyFont="1"/>
    <xf numFmtId="3" fontId="32" fillId="2" borderId="29" xfId="0" applyNumberFormat="1" applyFont="1" applyFill="1" applyBorder="1" applyAlignment="1" applyProtection="1">
      <alignment horizontal="right" vertical="center" wrapText="1"/>
    </xf>
    <xf numFmtId="3" fontId="32" fillId="2" borderId="32" xfId="0" applyNumberFormat="1" applyFont="1" applyFill="1" applyBorder="1" applyAlignment="1" applyProtection="1">
      <alignment horizontal="right" vertical="center" wrapText="1"/>
    </xf>
    <xf numFmtId="165" fontId="32" fillId="2" borderId="32" xfId="0" applyNumberFormat="1" applyFont="1" applyFill="1" applyBorder="1" applyAlignment="1" applyProtection="1">
      <alignment horizontal="right" vertical="center" wrapText="1"/>
    </xf>
    <xf numFmtId="166" fontId="3" fillId="0" borderId="32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29" fillId="0" borderId="29" xfId="0" applyNumberFormat="1" applyFont="1" applyFill="1" applyBorder="1" applyAlignment="1" applyProtection="1">
      <alignment horizontal="right" vertical="center" wrapText="1"/>
    </xf>
    <xf numFmtId="3" fontId="29" fillId="0" borderId="32" xfId="0" applyNumberFormat="1" applyFont="1" applyFill="1" applyBorder="1" applyAlignment="1" applyProtection="1">
      <alignment horizontal="right" vertical="center" wrapText="1"/>
    </xf>
    <xf numFmtId="165" fontId="29" fillId="0" borderId="32" xfId="0" applyNumberFormat="1" applyFont="1" applyFill="1" applyBorder="1" applyAlignment="1" applyProtection="1">
      <alignment horizontal="right" vertical="center" wrapText="1"/>
    </xf>
    <xf numFmtId="166" fontId="30" fillId="0" borderId="32" xfId="0" applyNumberFormat="1" applyFont="1" applyFill="1" applyBorder="1" applyAlignment="1">
      <alignment vertical="center"/>
    </xf>
    <xf numFmtId="3" fontId="31" fillId="0" borderId="32" xfId="0" applyNumberFormat="1" applyFont="1" applyFill="1" applyBorder="1" applyAlignment="1">
      <alignment vertical="center"/>
    </xf>
    <xf numFmtId="0" fontId="4" fillId="2" borderId="50" xfId="0" applyNumberFormat="1" applyFont="1" applyFill="1" applyBorder="1" applyAlignment="1" applyProtection="1">
      <alignment vertical="center" wrapText="1"/>
    </xf>
    <xf numFmtId="0" fontId="4" fillId="2" borderId="33" xfId="0" applyNumberFormat="1" applyFont="1" applyFill="1" applyBorder="1" applyAlignment="1" applyProtection="1">
      <alignment vertical="center" wrapText="1"/>
    </xf>
    <xf numFmtId="0" fontId="4" fillId="2" borderId="8" xfId="0" applyNumberFormat="1" applyFont="1" applyFill="1" applyBorder="1" applyAlignment="1" applyProtection="1">
      <alignment vertical="center" wrapText="1"/>
    </xf>
    <xf numFmtId="0" fontId="4" fillId="2" borderId="34" xfId="0" applyNumberFormat="1" applyFont="1" applyFill="1" applyBorder="1" applyAlignment="1" applyProtection="1">
      <alignment vertical="center" wrapText="1"/>
    </xf>
    <xf numFmtId="3" fontId="32" fillId="2" borderId="53" xfId="0" applyNumberFormat="1" applyFont="1" applyFill="1" applyBorder="1" applyAlignment="1" applyProtection="1">
      <alignment horizontal="right" vertical="center" wrapText="1"/>
    </xf>
    <xf numFmtId="3" fontId="32" fillId="2" borderId="35" xfId="0" applyNumberFormat="1" applyFont="1" applyFill="1" applyBorder="1" applyAlignment="1" applyProtection="1">
      <alignment horizontal="right" vertical="center" wrapText="1"/>
    </xf>
    <xf numFmtId="165" fontId="32" fillId="2" borderId="35" xfId="0" applyNumberFormat="1" applyFont="1" applyFill="1" applyBorder="1" applyAlignment="1" applyProtection="1">
      <alignment horizontal="right" vertical="center" wrapText="1"/>
    </xf>
    <xf numFmtId="166" fontId="3" fillId="0" borderId="35" xfId="0" applyNumberFormat="1" applyFont="1" applyBorder="1" applyAlignment="1">
      <alignment vertical="center"/>
    </xf>
    <xf numFmtId="3" fontId="4" fillId="0" borderId="35" xfId="0" applyNumberFormat="1" applyFont="1" applyBorder="1" applyAlignment="1">
      <alignment vertical="center"/>
    </xf>
    <xf numFmtId="0" fontId="4" fillId="2" borderId="9" xfId="0" applyNumberFormat="1" applyFont="1" applyFill="1" applyBorder="1" applyAlignment="1" applyProtection="1">
      <alignment vertical="center" wrapText="1"/>
    </xf>
    <xf numFmtId="3" fontId="32" fillId="2" borderId="56" xfId="0" applyNumberFormat="1" applyFont="1" applyFill="1" applyBorder="1" applyAlignment="1" applyProtection="1">
      <alignment horizontal="right" vertical="center" wrapText="1"/>
    </xf>
    <xf numFmtId="0" fontId="4" fillId="2" borderId="52" xfId="0" applyNumberFormat="1" applyFont="1" applyFill="1" applyBorder="1" applyAlignment="1" applyProtection="1">
      <alignment vertical="center" wrapText="1"/>
    </xf>
    <xf numFmtId="0" fontId="4" fillId="2" borderId="50" xfId="0" applyNumberFormat="1" applyFont="1" applyFill="1" applyBorder="1" applyAlignment="1" applyProtection="1">
      <alignment horizontal="left" vertical="center" wrapText="1"/>
    </xf>
    <xf numFmtId="3" fontId="28" fillId="8" borderId="56" xfId="0" applyNumberFormat="1" applyFont="1" applyFill="1" applyBorder="1" applyAlignment="1" applyProtection="1">
      <alignment horizontal="right" vertical="center" wrapText="1"/>
    </xf>
    <xf numFmtId="3" fontId="28" fillId="8" borderId="39" xfId="0" applyNumberFormat="1" applyFont="1" applyFill="1" applyBorder="1" applyAlignment="1" applyProtection="1">
      <alignment horizontal="right" vertical="center" wrapText="1"/>
    </xf>
    <xf numFmtId="165" fontId="28" fillId="8" borderId="39" xfId="0" applyNumberFormat="1" applyFont="1" applyFill="1" applyBorder="1" applyAlignment="1" applyProtection="1">
      <alignment horizontal="right" vertical="center" wrapText="1"/>
    </xf>
    <xf numFmtId="166" fontId="19" fillId="8" borderId="39" xfId="0" applyNumberFormat="1" applyFont="1" applyFill="1" applyBorder="1" applyAlignment="1">
      <alignment vertical="center"/>
    </xf>
    <xf numFmtId="3" fontId="8" fillId="8" borderId="39" xfId="0" applyNumberFormat="1" applyFont="1" applyFill="1" applyBorder="1" applyAlignment="1">
      <alignment vertical="center"/>
    </xf>
    <xf numFmtId="0" fontId="4" fillId="2" borderId="31" xfId="0" applyNumberFormat="1" applyFont="1" applyFill="1" applyBorder="1" applyAlignment="1" applyProtection="1">
      <alignment horizontal="left" vertical="center" wrapText="1"/>
    </xf>
    <xf numFmtId="0" fontId="4" fillId="2" borderId="56" xfId="0" applyNumberFormat="1" applyFont="1" applyFill="1" applyBorder="1" applyAlignment="1" applyProtection="1">
      <alignment vertical="center" wrapText="1"/>
    </xf>
    <xf numFmtId="0" fontId="4" fillId="2" borderId="51" xfId="0" applyNumberFormat="1" applyFont="1" applyFill="1" applyBorder="1" applyAlignment="1" applyProtection="1">
      <alignment vertical="center" wrapText="1"/>
    </xf>
    <xf numFmtId="3" fontId="8" fillId="7" borderId="29" xfId="0" applyNumberFormat="1" applyFont="1" applyFill="1" applyBorder="1" applyAlignment="1" applyProtection="1">
      <alignment horizontal="right" vertical="center" wrapText="1"/>
    </xf>
    <xf numFmtId="3" fontId="8" fillId="7" borderId="32" xfId="0" applyNumberFormat="1" applyFont="1" applyFill="1" applyBorder="1" applyAlignment="1" applyProtection="1">
      <alignment horizontal="right" vertical="center" wrapText="1"/>
    </xf>
    <xf numFmtId="165" fontId="8" fillId="7" borderId="32" xfId="0" applyNumberFormat="1" applyFont="1" applyFill="1" applyBorder="1" applyAlignment="1" applyProtection="1">
      <alignment horizontal="right" vertical="center" wrapText="1"/>
    </xf>
    <xf numFmtId="166" fontId="8" fillId="7" borderId="32" xfId="0" applyNumberFormat="1" applyFont="1" applyFill="1" applyBorder="1" applyAlignment="1">
      <alignment vertical="center"/>
    </xf>
    <xf numFmtId="3" fontId="8" fillId="7" borderId="32" xfId="0" applyNumberFormat="1" applyFont="1" applyFill="1" applyBorder="1" applyAlignment="1">
      <alignment vertical="center"/>
    </xf>
    <xf numFmtId="3" fontId="28" fillId="7" borderId="29" xfId="0" applyNumberFormat="1" applyFont="1" applyFill="1" applyBorder="1" applyAlignment="1" applyProtection="1">
      <alignment horizontal="right" vertical="center" wrapText="1"/>
    </xf>
    <xf numFmtId="3" fontId="28" fillId="7" borderId="32" xfId="0" applyNumberFormat="1" applyFont="1" applyFill="1" applyBorder="1" applyAlignment="1" applyProtection="1">
      <alignment horizontal="right" vertical="center" wrapText="1"/>
    </xf>
    <xf numFmtId="165" fontId="28" fillId="7" borderId="32" xfId="0" applyNumberFormat="1" applyFont="1" applyFill="1" applyBorder="1" applyAlignment="1" applyProtection="1">
      <alignment horizontal="right" vertical="center" wrapText="1"/>
    </xf>
    <xf numFmtId="166" fontId="19" fillId="7" borderId="32" xfId="0" applyNumberFormat="1" applyFont="1" applyFill="1" applyBorder="1" applyAlignment="1">
      <alignment vertical="center"/>
    </xf>
    <xf numFmtId="0" fontId="31" fillId="2" borderId="50" xfId="0" applyNumberFormat="1" applyFont="1" applyFill="1" applyBorder="1" applyAlignment="1" applyProtection="1">
      <alignment horizontal="left" vertical="center" wrapText="1"/>
    </xf>
    <xf numFmtId="3" fontId="32" fillId="0" borderId="29" xfId="0" applyNumberFormat="1" applyFont="1" applyFill="1" applyBorder="1" applyAlignment="1" applyProtection="1">
      <alignment horizontal="right" vertical="center" wrapText="1"/>
    </xf>
    <xf numFmtId="3" fontId="32" fillId="0" borderId="32" xfId="0" applyNumberFormat="1" applyFont="1" applyFill="1" applyBorder="1" applyAlignment="1" applyProtection="1">
      <alignment horizontal="right" vertical="center" wrapText="1"/>
    </xf>
    <xf numFmtId="165" fontId="32" fillId="0" borderId="32" xfId="0" applyNumberFormat="1" applyFont="1" applyFill="1" applyBorder="1" applyAlignment="1" applyProtection="1">
      <alignment horizontal="right" vertical="center" wrapText="1"/>
    </xf>
    <xf numFmtId="166" fontId="3" fillId="0" borderId="32" xfId="0" applyNumberFormat="1" applyFont="1" applyFill="1" applyBorder="1" applyAlignment="1">
      <alignment vertical="center"/>
    </xf>
    <xf numFmtId="3" fontId="4" fillId="0" borderId="32" xfId="0" applyNumberFormat="1" applyFont="1" applyFill="1" applyBorder="1" applyAlignment="1">
      <alignment vertical="center"/>
    </xf>
    <xf numFmtId="0" fontId="4" fillId="0" borderId="48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50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vertical="center" wrapText="1"/>
    </xf>
    <xf numFmtId="0" fontId="4" fillId="0" borderId="51" xfId="0" applyNumberFormat="1" applyFont="1" applyFill="1" applyBorder="1" applyAlignment="1" applyProtection="1">
      <alignment vertical="center" wrapText="1"/>
    </xf>
    <xf numFmtId="0" fontId="4" fillId="0" borderId="52" xfId="0" applyNumberFormat="1" applyFont="1" applyFill="1" applyBorder="1" applyAlignment="1" applyProtection="1">
      <alignment vertical="center" wrapText="1"/>
    </xf>
    <xf numFmtId="0" fontId="4" fillId="2" borderId="55" xfId="0" applyNumberFormat="1" applyFont="1" applyFill="1" applyBorder="1" applyAlignment="1" applyProtection="1">
      <alignment horizontal="left" vertical="center" wrapText="1"/>
    </xf>
    <xf numFmtId="166" fontId="3" fillId="8" borderId="32" xfId="0" applyNumberFormat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19" fillId="0" borderId="0" xfId="0" applyFont="1"/>
    <xf numFmtId="0" fontId="4" fillId="2" borderId="0" xfId="0" applyNumberFormat="1" applyFont="1" applyFill="1" applyBorder="1" applyAlignment="1" applyProtection="1">
      <alignment horizontal="left" vertical="top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right" vertical="center"/>
    </xf>
    <xf numFmtId="164" fontId="3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3" fontId="10" fillId="0" borderId="58" xfId="3" quotePrefix="1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2" applyFont="1" applyFill="1" applyBorder="1" applyAlignment="1">
      <alignment horizontal="center" vertical="center" wrapText="1"/>
    </xf>
    <xf numFmtId="3" fontId="15" fillId="2" borderId="58" xfId="2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3" fontId="18" fillId="7" borderId="46" xfId="2" applyNumberFormat="1" applyFont="1" applyFill="1" applyBorder="1" applyAlignment="1">
      <alignment horizontal="right" vertical="center"/>
    </xf>
    <xf numFmtId="164" fontId="18" fillId="7" borderId="60" xfId="2" applyNumberFormat="1" applyFont="1" applyFill="1" applyBorder="1" applyAlignment="1">
      <alignment horizontal="right" vertical="center"/>
    </xf>
    <xf numFmtId="3" fontId="37" fillId="0" borderId="32" xfId="0" applyNumberFormat="1" applyFont="1" applyBorder="1" applyAlignment="1">
      <alignment horizontal="right" vertical="center"/>
    </xf>
    <xf numFmtId="164" fontId="38" fillId="0" borderId="32" xfId="0" applyNumberFormat="1" applyFont="1" applyBorder="1" applyAlignment="1">
      <alignment horizontal="right" vertical="center"/>
    </xf>
    <xf numFmtId="0" fontId="38" fillId="0" borderId="32" xfId="0" applyFont="1" applyBorder="1" applyAlignment="1">
      <alignment horizontal="right" vertical="center"/>
    </xf>
    <xf numFmtId="3" fontId="38" fillId="0" borderId="32" xfId="0" applyNumberFormat="1" applyFont="1" applyBorder="1" applyAlignment="1">
      <alignment horizontal="right" vertical="center"/>
    </xf>
    <xf numFmtId="3" fontId="39" fillId="0" borderId="32" xfId="0" applyNumberFormat="1" applyFont="1" applyBorder="1" applyAlignment="1">
      <alignment horizontal="right" vertical="center"/>
    </xf>
    <xf numFmtId="164" fontId="39" fillId="0" borderId="32" xfId="0" applyNumberFormat="1" applyFont="1" applyFill="1" applyBorder="1" applyAlignment="1" applyProtection="1">
      <alignment horizontal="right" vertical="center"/>
      <protection locked="0"/>
    </xf>
    <xf numFmtId="3" fontId="18" fillId="7" borderId="32" xfId="2" applyNumberFormat="1" applyFont="1" applyFill="1" applyBorder="1" applyAlignment="1">
      <alignment horizontal="right" vertical="center"/>
    </xf>
    <xf numFmtId="164" fontId="18" fillId="7" borderId="32" xfId="2" applyNumberFormat="1" applyFont="1" applyFill="1" applyBorder="1" applyAlignment="1">
      <alignment horizontal="right" vertical="center"/>
    </xf>
    <xf numFmtId="3" fontId="20" fillId="0" borderId="32" xfId="0" applyNumberFormat="1" applyFont="1" applyBorder="1" applyAlignment="1">
      <alignment horizontal="right" vertical="center"/>
    </xf>
    <xf numFmtId="164" fontId="40" fillId="0" borderId="32" xfId="0" applyNumberFormat="1" applyFont="1" applyFill="1" applyBorder="1" applyAlignment="1" applyProtection="1">
      <alignment horizontal="right" vertical="center"/>
      <protection locked="0"/>
    </xf>
    <xf numFmtId="3" fontId="40" fillId="0" borderId="32" xfId="0" applyNumberFormat="1" applyFont="1" applyBorder="1" applyAlignment="1">
      <alignment horizontal="right" vertical="center"/>
    </xf>
    <xf numFmtId="3" fontId="12" fillId="0" borderId="32" xfId="0" applyNumberFormat="1" applyFont="1" applyBorder="1" applyAlignment="1">
      <alignment horizontal="right" vertical="center"/>
    </xf>
    <xf numFmtId="0" fontId="14" fillId="2" borderId="61" xfId="2" applyFont="1" applyFill="1" applyBorder="1" applyAlignment="1">
      <alignment horizontal="center" vertical="center"/>
    </xf>
    <xf numFmtId="0" fontId="14" fillId="2" borderId="30" xfId="2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3" fontId="14" fillId="2" borderId="30" xfId="2" applyNumberFormat="1" applyFont="1" applyFill="1" applyBorder="1" applyAlignment="1">
      <alignment horizontal="center" vertical="center"/>
    </xf>
    <xf numFmtId="0" fontId="14" fillId="2" borderId="31" xfId="2" applyFont="1" applyFill="1" applyBorder="1" applyAlignment="1">
      <alignment horizontal="center" vertical="center"/>
    </xf>
    <xf numFmtId="3" fontId="19" fillId="7" borderId="61" xfId="0" applyNumberFormat="1" applyFont="1" applyFill="1" applyBorder="1" applyAlignment="1" applyProtection="1">
      <alignment horizontal="right" vertical="center" wrapText="1"/>
    </xf>
    <xf numFmtId="3" fontId="19" fillId="7" borderId="63" xfId="0" applyNumberFormat="1" applyFont="1" applyFill="1" applyBorder="1" applyAlignment="1" applyProtection="1">
      <alignment horizontal="right" vertical="center" wrapText="1"/>
    </xf>
    <xf numFmtId="165" fontId="19" fillId="7" borderId="63" xfId="0" applyNumberFormat="1" applyFont="1" applyFill="1" applyBorder="1" applyAlignment="1" applyProtection="1">
      <alignment horizontal="right" vertical="center" wrapText="1"/>
    </xf>
    <xf numFmtId="164" fontId="11" fillId="7" borderId="32" xfId="2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3" fillId="2" borderId="47" xfId="0" applyNumberFormat="1" applyFont="1" applyFill="1" applyBorder="1" applyAlignment="1" applyProtection="1">
      <alignment vertical="center" wrapText="1"/>
    </xf>
    <xf numFmtId="0" fontId="3" fillId="2" borderId="64" xfId="0" applyNumberFormat="1" applyFont="1" applyFill="1" applyBorder="1" applyAlignment="1" applyProtection="1">
      <alignment vertical="center" wrapText="1"/>
    </xf>
    <xf numFmtId="3" fontId="19" fillId="8" borderId="61" xfId="0" applyNumberFormat="1" applyFont="1" applyFill="1" applyBorder="1" applyAlignment="1" applyProtection="1">
      <alignment horizontal="right" vertical="center" wrapText="1"/>
    </xf>
    <xf numFmtId="3" fontId="19" fillId="8" borderId="63" xfId="0" applyNumberFormat="1" applyFont="1" applyFill="1" applyBorder="1" applyAlignment="1" applyProtection="1">
      <alignment horizontal="right" vertical="center" wrapText="1"/>
    </xf>
    <xf numFmtId="165" fontId="19" fillId="8" borderId="63" xfId="0" applyNumberFormat="1" applyFont="1" applyFill="1" applyBorder="1" applyAlignment="1" applyProtection="1">
      <alignment horizontal="right" vertical="center" wrapText="1"/>
    </xf>
    <xf numFmtId="164" fontId="19" fillId="8" borderId="63" xfId="1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4" fillId="2" borderId="64" xfId="0" applyNumberFormat="1" applyFont="1" applyFill="1" applyBorder="1" applyAlignment="1" applyProtection="1">
      <alignment vertical="center" wrapText="1"/>
    </xf>
    <xf numFmtId="3" fontId="32" fillId="2" borderId="61" xfId="0" applyNumberFormat="1" applyFont="1" applyFill="1" applyBorder="1" applyAlignment="1" applyProtection="1">
      <alignment horizontal="right" vertical="center" wrapText="1"/>
    </xf>
    <xf numFmtId="3" fontId="32" fillId="2" borderId="63" xfId="0" applyNumberFormat="1" applyFont="1" applyFill="1" applyBorder="1" applyAlignment="1" applyProtection="1">
      <alignment horizontal="right" vertical="center" wrapText="1"/>
    </xf>
    <xf numFmtId="165" fontId="32" fillId="2" borderId="63" xfId="0" applyNumberFormat="1" applyFont="1" applyFill="1" applyBorder="1" applyAlignment="1" applyProtection="1">
      <alignment horizontal="right" vertical="center" wrapText="1"/>
    </xf>
    <xf numFmtId="164" fontId="32" fillId="2" borderId="63" xfId="1" applyNumberFormat="1" applyFont="1" applyFill="1" applyBorder="1" applyAlignment="1" applyProtection="1">
      <alignment horizontal="right" vertical="center" wrapText="1"/>
    </xf>
    <xf numFmtId="0" fontId="4" fillId="2" borderId="65" xfId="0" applyNumberFormat="1" applyFont="1" applyFill="1" applyBorder="1" applyAlignment="1" applyProtection="1">
      <alignment vertical="center" wrapText="1"/>
    </xf>
    <xf numFmtId="0" fontId="4" fillId="2" borderId="66" xfId="0" applyNumberFormat="1" applyFont="1" applyFill="1" applyBorder="1" applyAlignment="1" applyProtection="1">
      <alignment vertical="center" wrapText="1"/>
    </xf>
    <xf numFmtId="3" fontId="29" fillId="2" borderId="61" xfId="0" applyNumberFormat="1" applyFont="1" applyFill="1" applyBorder="1" applyAlignment="1" applyProtection="1">
      <alignment horizontal="right" vertical="center" wrapText="1"/>
    </xf>
    <xf numFmtId="3" fontId="29" fillId="2" borderId="63" xfId="0" applyNumberFormat="1" applyFont="1" applyFill="1" applyBorder="1" applyAlignment="1" applyProtection="1">
      <alignment horizontal="right" vertical="center" wrapText="1"/>
    </xf>
    <xf numFmtId="165" fontId="29" fillId="2" borderId="63" xfId="0" applyNumberFormat="1" applyFont="1" applyFill="1" applyBorder="1" applyAlignment="1" applyProtection="1">
      <alignment horizontal="right" vertical="center" wrapText="1"/>
    </xf>
    <xf numFmtId="0" fontId="4" fillId="2" borderId="30" xfId="0" applyNumberFormat="1" applyFont="1" applyFill="1" applyBorder="1" applyAlignment="1" applyProtection="1">
      <alignment horizontal="left" vertical="center" wrapText="1"/>
    </xf>
    <xf numFmtId="0" fontId="3" fillId="2" borderId="49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4" fillId="2" borderId="30" xfId="0" applyNumberFormat="1" applyFont="1" applyFill="1" applyBorder="1" applyAlignment="1" applyProtection="1">
      <alignment horizontal="center" vertical="center" wrapText="1"/>
    </xf>
    <xf numFmtId="0" fontId="4" fillId="2" borderId="68" xfId="0" applyNumberFormat="1" applyFont="1" applyFill="1" applyBorder="1" applyAlignment="1" applyProtection="1">
      <alignment vertical="center" wrapText="1"/>
    </xf>
    <xf numFmtId="3" fontId="32" fillId="2" borderId="69" xfId="0" applyNumberFormat="1" applyFont="1" applyFill="1" applyBorder="1" applyAlignment="1" applyProtection="1">
      <alignment horizontal="right" vertical="center" wrapText="1"/>
    </xf>
    <xf numFmtId="3" fontId="32" fillId="2" borderId="70" xfId="0" applyNumberFormat="1" applyFont="1" applyFill="1" applyBorder="1" applyAlignment="1" applyProtection="1">
      <alignment horizontal="right" vertical="center" wrapText="1"/>
    </xf>
    <xf numFmtId="165" fontId="32" fillId="2" borderId="70" xfId="0" applyNumberFormat="1" applyFont="1" applyFill="1" applyBorder="1" applyAlignment="1" applyProtection="1">
      <alignment horizontal="right" vertical="center" wrapText="1"/>
    </xf>
    <xf numFmtId="164" fontId="32" fillId="2" borderId="70" xfId="1" applyNumberFormat="1" applyFont="1" applyFill="1" applyBorder="1" applyAlignment="1" applyProtection="1">
      <alignment horizontal="right" vertical="center" wrapText="1"/>
    </xf>
    <xf numFmtId="3" fontId="32" fillId="2" borderId="67" xfId="0" applyNumberFormat="1" applyFont="1" applyFill="1" applyBorder="1" applyAlignment="1" applyProtection="1">
      <alignment horizontal="right" vertical="center" wrapText="1"/>
    </xf>
    <xf numFmtId="3" fontId="32" fillId="2" borderId="71" xfId="0" applyNumberFormat="1" applyFont="1" applyFill="1" applyBorder="1" applyAlignment="1" applyProtection="1">
      <alignment horizontal="right" vertical="center" wrapText="1"/>
    </xf>
    <xf numFmtId="165" fontId="32" fillId="2" borderId="71" xfId="0" applyNumberFormat="1" applyFont="1" applyFill="1" applyBorder="1" applyAlignment="1" applyProtection="1">
      <alignment horizontal="right" vertical="center" wrapText="1"/>
    </xf>
    <xf numFmtId="164" fontId="32" fillId="2" borderId="71" xfId="1" applyNumberFormat="1" applyFont="1" applyFill="1" applyBorder="1" applyAlignment="1" applyProtection="1">
      <alignment horizontal="right" vertical="center" wrapText="1"/>
    </xf>
    <xf numFmtId="0" fontId="3" fillId="2" borderId="48" xfId="0" applyNumberFormat="1" applyFont="1" applyFill="1" applyBorder="1" applyAlignment="1" applyProtection="1">
      <alignment vertical="center" wrapText="1"/>
    </xf>
    <xf numFmtId="0" fontId="4" fillId="2" borderId="62" xfId="0" applyNumberFormat="1" applyFont="1" applyFill="1" applyBorder="1" applyAlignment="1" applyProtection="1">
      <alignment horizontal="center" vertical="center" wrapText="1"/>
    </xf>
    <xf numFmtId="3" fontId="19" fillId="8" borderId="67" xfId="0" applyNumberFormat="1" applyFont="1" applyFill="1" applyBorder="1" applyAlignment="1" applyProtection="1">
      <alignment horizontal="right" vertical="center" wrapText="1"/>
    </xf>
    <xf numFmtId="3" fontId="19" fillId="8" borderId="71" xfId="0" applyNumberFormat="1" applyFont="1" applyFill="1" applyBorder="1" applyAlignment="1" applyProtection="1">
      <alignment horizontal="right" vertical="center" wrapText="1"/>
    </xf>
    <xf numFmtId="165" fontId="19" fillId="8" borderId="71" xfId="0" applyNumberFormat="1" applyFont="1" applyFill="1" applyBorder="1" applyAlignment="1" applyProtection="1">
      <alignment horizontal="right" vertical="center" wrapText="1"/>
    </xf>
    <xf numFmtId="164" fontId="19" fillId="8" borderId="71" xfId="1" applyNumberFormat="1" applyFont="1" applyFill="1" applyBorder="1" applyAlignment="1" applyProtection="1">
      <alignment horizontal="right" vertical="center" wrapText="1"/>
    </xf>
    <xf numFmtId="164" fontId="29" fillId="2" borderId="63" xfId="1" applyNumberFormat="1" applyFont="1" applyFill="1" applyBorder="1" applyAlignment="1" applyProtection="1">
      <alignment horizontal="right" vertical="center" wrapText="1"/>
    </xf>
    <xf numFmtId="0" fontId="4" fillId="2" borderId="72" xfId="0" applyNumberFormat="1" applyFont="1" applyFill="1" applyBorder="1" applyAlignment="1" applyProtection="1">
      <alignment vertical="center" wrapText="1"/>
    </xf>
    <xf numFmtId="0" fontId="4" fillId="2" borderId="54" xfId="0" applyNumberFormat="1" applyFont="1" applyFill="1" applyBorder="1" applyAlignment="1" applyProtection="1">
      <alignment horizontal="center" vertical="center" wrapText="1"/>
    </xf>
    <xf numFmtId="0" fontId="3" fillId="2" borderId="65" xfId="0" applyNumberFormat="1" applyFont="1" applyFill="1" applyBorder="1" applyAlignment="1" applyProtection="1">
      <alignment vertical="center" wrapText="1"/>
    </xf>
    <xf numFmtId="0" fontId="4" fillId="2" borderId="64" xfId="0" applyNumberFormat="1" applyFont="1" applyFill="1" applyBorder="1" applyAlignment="1" applyProtection="1">
      <alignment horizontal="center" vertical="center" wrapText="1"/>
    </xf>
    <xf numFmtId="0" fontId="3" fillId="2" borderId="76" xfId="0" applyNumberFormat="1" applyFont="1" applyFill="1" applyBorder="1" applyAlignment="1" applyProtection="1">
      <alignment vertical="center" wrapText="1"/>
    </xf>
    <xf numFmtId="0" fontId="0" fillId="0" borderId="65" xfId="0" applyFont="1" applyBorder="1" applyAlignment="1">
      <alignment vertical="center"/>
    </xf>
    <xf numFmtId="0" fontId="4" fillId="2" borderId="64" xfId="0" applyNumberFormat="1" applyFont="1" applyFill="1" applyBorder="1" applyAlignment="1" applyProtection="1">
      <alignment horizontal="left" vertical="center" wrapText="1"/>
    </xf>
    <xf numFmtId="0" fontId="4" fillId="2" borderId="62" xfId="0" applyNumberFormat="1" applyFont="1" applyFill="1" applyBorder="1" applyAlignment="1" applyProtection="1">
      <alignment horizontal="left" vertical="center" wrapText="1"/>
    </xf>
    <xf numFmtId="0" fontId="4" fillId="2" borderId="62" xfId="0" applyNumberFormat="1" applyFont="1" applyFill="1" applyBorder="1" applyAlignment="1" applyProtection="1">
      <alignment vertical="center" wrapText="1"/>
    </xf>
    <xf numFmtId="3" fontId="32" fillId="2" borderId="73" xfId="0" applyNumberFormat="1" applyFont="1" applyFill="1" applyBorder="1" applyAlignment="1" applyProtection="1">
      <alignment horizontal="right" vertical="center" wrapText="1"/>
    </xf>
    <xf numFmtId="3" fontId="32" fillId="2" borderId="77" xfId="0" applyNumberFormat="1" applyFont="1" applyFill="1" applyBorder="1" applyAlignment="1" applyProtection="1">
      <alignment horizontal="right" vertical="center" wrapText="1"/>
    </xf>
    <xf numFmtId="165" fontId="32" fillId="2" borderId="77" xfId="0" applyNumberFormat="1" applyFont="1" applyFill="1" applyBorder="1" applyAlignment="1" applyProtection="1">
      <alignment horizontal="right" vertical="center" wrapText="1"/>
    </xf>
    <xf numFmtId="164" fontId="32" fillId="2" borderId="77" xfId="1" applyNumberFormat="1" applyFont="1" applyFill="1" applyBorder="1" applyAlignment="1" applyProtection="1">
      <alignment horizontal="right" vertical="center" wrapText="1"/>
    </xf>
    <xf numFmtId="3" fontId="32" fillId="2" borderId="78" xfId="0" applyNumberFormat="1" applyFont="1" applyFill="1" applyBorder="1" applyAlignment="1" applyProtection="1">
      <alignment horizontal="right" vertical="center" wrapText="1"/>
    </xf>
    <xf numFmtId="3" fontId="32" fillId="2" borderId="79" xfId="0" applyNumberFormat="1" applyFont="1" applyFill="1" applyBorder="1" applyAlignment="1" applyProtection="1">
      <alignment horizontal="right" vertical="center" wrapText="1"/>
    </xf>
    <xf numFmtId="165" fontId="32" fillId="2" borderId="79" xfId="0" applyNumberFormat="1" applyFont="1" applyFill="1" applyBorder="1" applyAlignment="1" applyProtection="1">
      <alignment horizontal="right" vertical="center" wrapText="1"/>
    </xf>
    <xf numFmtId="164" fontId="32" fillId="2" borderId="79" xfId="1" applyNumberFormat="1" applyFont="1" applyFill="1" applyBorder="1" applyAlignment="1" applyProtection="1">
      <alignment horizontal="right" vertical="center" wrapText="1"/>
    </xf>
    <xf numFmtId="3" fontId="19" fillId="8" borderId="80" xfId="0" applyNumberFormat="1" applyFont="1" applyFill="1" applyBorder="1" applyAlignment="1" applyProtection="1">
      <alignment horizontal="right" vertical="center" wrapText="1"/>
    </xf>
    <xf numFmtId="3" fontId="19" fillId="8" borderId="83" xfId="0" applyNumberFormat="1" applyFont="1" applyFill="1" applyBorder="1" applyAlignment="1" applyProtection="1">
      <alignment horizontal="right" vertical="center" wrapText="1"/>
    </xf>
    <xf numFmtId="165" fontId="19" fillId="8" borderId="83" xfId="0" applyNumberFormat="1" applyFont="1" applyFill="1" applyBorder="1" applyAlignment="1" applyProtection="1">
      <alignment horizontal="right" vertical="center" wrapText="1"/>
    </xf>
    <xf numFmtId="164" fontId="19" fillId="8" borderId="83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vertical="center"/>
    </xf>
    <xf numFmtId="164" fontId="29" fillId="2" borderId="71" xfId="1" applyNumberFormat="1" applyFont="1" applyFill="1" applyBorder="1" applyAlignment="1" applyProtection="1">
      <alignment horizontal="right" vertical="center" wrapText="1"/>
    </xf>
    <xf numFmtId="0" fontId="4" fillId="2" borderId="84" xfId="0" applyNumberFormat="1" applyFont="1" applyFill="1" applyBorder="1" applyAlignment="1" applyProtection="1">
      <alignment vertical="center" wrapText="1"/>
    </xf>
    <xf numFmtId="0" fontId="0" fillId="0" borderId="49" xfId="0" applyBorder="1" applyAlignment="1">
      <alignment vertical="center"/>
    </xf>
    <xf numFmtId="0" fontId="0" fillId="0" borderId="0" xfId="0" applyBorder="1" applyAlignment="1">
      <alignment vertical="center"/>
    </xf>
    <xf numFmtId="0" fontId="42" fillId="0" borderId="0" xfId="6" applyFont="1"/>
    <xf numFmtId="3" fontId="44" fillId="0" borderId="0" xfId="6" applyNumberFormat="1" applyFont="1"/>
    <xf numFmtId="3" fontId="46" fillId="0" borderId="0" xfId="6" applyNumberFormat="1" applyFont="1" applyAlignment="1">
      <alignment horizontal="center"/>
    </xf>
    <xf numFmtId="0" fontId="43" fillId="0" borderId="0" xfId="6" applyFont="1" applyAlignment="1">
      <alignment horizontal="center"/>
    </xf>
    <xf numFmtId="0" fontId="42" fillId="0" borderId="85" xfId="6" applyFont="1" applyBorder="1"/>
    <xf numFmtId="3" fontId="44" fillId="0" borderId="0" xfId="6" applyNumberFormat="1" applyFont="1" applyBorder="1"/>
    <xf numFmtId="0" fontId="42" fillId="0" borderId="0" xfId="6" applyFont="1" applyBorder="1"/>
    <xf numFmtId="0" fontId="42" fillId="0" borderId="86" xfId="6" applyFont="1" applyBorder="1" applyAlignment="1">
      <alignment horizontal="center"/>
    </xf>
    <xf numFmtId="0" fontId="48" fillId="0" borderId="86" xfId="6" applyFont="1" applyBorder="1" applyAlignment="1">
      <alignment horizontal="center"/>
    </xf>
    <xf numFmtId="0" fontId="48" fillId="0" borderId="87" xfId="6" applyFont="1" applyBorder="1" applyAlignment="1">
      <alignment horizontal="center"/>
    </xf>
    <xf numFmtId="3" fontId="48" fillId="0" borderId="0" xfId="6" applyNumberFormat="1" applyFont="1" applyBorder="1" applyAlignment="1">
      <alignment horizontal="center"/>
    </xf>
    <xf numFmtId="0" fontId="48" fillId="0" borderId="0" xfId="6" applyFont="1" applyBorder="1" applyAlignment="1">
      <alignment horizontal="center"/>
    </xf>
    <xf numFmtId="0" fontId="48" fillId="0" borderId="88" xfId="6" applyFont="1" applyBorder="1" applyAlignment="1">
      <alignment horizontal="center"/>
    </xf>
    <xf numFmtId="0" fontId="48" fillId="0" borderId="89" xfId="6" applyFont="1" applyBorder="1" applyAlignment="1">
      <alignment horizontal="center"/>
    </xf>
    <xf numFmtId="0" fontId="48" fillId="0" borderId="90" xfId="6" applyFont="1" applyBorder="1" applyAlignment="1">
      <alignment horizontal="center"/>
    </xf>
    <xf numFmtId="0" fontId="48" fillId="0" borderId="90" xfId="6" quotePrefix="1" applyFont="1" applyBorder="1" applyAlignment="1">
      <alignment horizontal="center"/>
    </xf>
    <xf numFmtId="3" fontId="50" fillId="0" borderId="94" xfId="6" applyNumberFormat="1" applyFont="1" applyBorder="1"/>
    <xf numFmtId="3" fontId="42" fillId="0" borderId="94" xfId="6" applyNumberFormat="1" applyFont="1" applyBorder="1"/>
    <xf numFmtId="0" fontId="48" fillId="0" borderId="94" xfId="6" applyFont="1" applyBorder="1"/>
    <xf numFmtId="3" fontId="48" fillId="0" borderId="0" xfId="6" applyNumberFormat="1" applyFont="1" applyBorder="1"/>
    <xf numFmtId="0" fontId="48" fillId="0" borderId="0" xfId="6" applyFont="1" applyBorder="1"/>
    <xf numFmtId="0" fontId="49" fillId="0" borderId="95" xfId="6" applyFont="1" applyBorder="1" applyAlignment="1">
      <alignment horizontal="center"/>
    </xf>
    <xf numFmtId="0" fontId="49" fillId="0" borderId="96" xfId="6" applyFont="1" applyBorder="1" applyAlignment="1">
      <alignment horizontal="center"/>
    </xf>
    <xf numFmtId="0" fontId="51" fillId="0" borderId="97" xfId="6" applyFont="1" applyBorder="1"/>
    <xf numFmtId="43" fontId="0" fillId="9" borderId="89" xfId="7" applyFont="1" applyFill="1" applyBorder="1"/>
    <xf numFmtId="3" fontId="52" fillId="9" borderId="89" xfId="6" applyNumberFormat="1" applyFont="1" applyFill="1" applyBorder="1"/>
    <xf numFmtId="43" fontId="0" fillId="0" borderId="97" xfId="7" applyFont="1" applyFill="1" applyBorder="1" applyAlignment="1">
      <alignment horizontal="center"/>
    </xf>
    <xf numFmtId="0" fontId="48" fillId="0" borderId="88" xfId="6" applyFont="1" applyFill="1" applyBorder="1" applyAlignment="1">
      <alignment horizontal="right"/>
    </xf>
    <xf numFmtId="0" fontId="53" fillId="0" borderId="88" xfId="6" applyFont="1" applyFill="1" applyBorder="1" applyAlignment="1">
      <alignment horizontal="center"/>
    </xf>
    <xf numFmtId="3" fontId="51" fillId="0" borderId="90" xfId="6" applyNumberFormat="1" applyFont="1" applyFill="1" applyBorder="1"/>
    <xf numFmtId="3" fontId="52" fillId="0" borderId="89" xfId="6" applyNumberFormat="1" applyFont="1" applyFill="1" applyBorder="1"/>
    <xf numFmtId="165" fontId="51" fillId="0" borderId="89" xfId="6" applyNumberFormat="1" applyFont="1" applyFill="1" applyBorder="1"/>
    <xf numFmtId="3" fontId="48" fillId="0" borderId="0" xfId="6" applyNumberFormat="1" applyFont="1" applyFill="1" applyBorder="1"/>
    <xf numFmtId="165" fontId="48" fillId="0" borderId="0" xfId="6" applyNumberFormat="1" applyFont="1" applyFill="1" applyBorder="1"/>
    <xf numFmtId="0" fontId="42" fillId="0" borderId="0" xfId="6" applyFont="1" applyFill="1"/>
    <xf numFmtId="0" fontId="48" fillId="0" borderId="88" xfId="6" applyFont="1" applyBorder="1" applyAlignment="1">
      <alignment horizontal="right"/>
    </xf>
    <xf numFmtId="0" fontId="53" fillId="0" borderId="88" xfId="6" applyFont="1" applyBorder="1" applyAlignment="1">
      <alignment horizontal="center"/>
    </xf>
    <xf numFmtId="165" fontId="48" fillId="0" borderId="0" xfId="6" applyNumberFormat="1" applyFont="1" applyBorder="1"/>
    <xf numFmtId="0" fontId="54" fillId="0" borderId="88" xfId="6" quotePrefix="1" applyFont="1" applyFill="1" applyBorder="1"/>
    <xf numFmtId="3" fontId="55" fillId="0" borderId="86" xfId="6" applyNumberFormat="1" applyFont="1" applyFill="1" applyBorder="1"/>
    <xf numFmtId="43" fontId="55" fillId="0" borderId="86" xfId="7" applyFont="1" applyFill="1" applyBorder="1"/>
    <xf numFmtId="0" fontId="54" fillId="0" borderId="89" xfId="6" quotePrefix="1" applyFont="1" applyFill="1" applyBorder="1" applyAlignment="1"/>
    <xf numFmtId="43" fontId="0" fillId="0" borderId="89" xfId="7" applyFont="1" applyFill="1" applyBorder="1"/>
    <xf numFmtId="3" fontId="42" fillId="9" borderId="89" xfId="6" applyNumberFormat="1" applyFont="1" applyFill="1" applyBorder="1"/>
    <xf numFmtId="43" fontId="0" fillId="0" borderId="89" xfId="7" applyFont="1" applyFill="1" applyBorder="1" applyAlignment="1">
      <alignment horizontal="center"/>
    </xf>
    <xf numFmtId="0" fontId="51" fillId="0" borderId="89" xfId="6" applyNumberFormat="1" applyFont="1" applyBorder="1" applyAlignment="1"/>
    <xf numFmtId="43" fontId="51" fillId="9" borderId="89" xfId="7" applyFont="1" applyFill="1" applyBorder="1"/>
    <xf numFmtId="3" fontId="51" fillId="9" borderId="89" xfId="6" applyNumberFormat="1" applyFont="1" applyFill="1" applyBorder="1"/>
    <xf numFmtId="43" fontId="51" fillId="0" borderId="89" xfId="7" applyFont="1" applyFill="1" applyBorder="1" applyAlignment="1">
      <alignment horizontal="center"/>
    </xf>
    <xf numFmtId="0" fontId="50" fillId="0" borderId="88" xfId="6" applyFont="1" applyBorder="1" applyAlignment="1">
      <alignment horizontal="right"/>
    </xf>
    <xf numFmtId="0" fontId="50" fillId="0" borderId="88" xfId="6" applyFont="1" applyBorder="1" applyAlignment="1">
      <alignment horizontal="center"/>
    </xf>
    <xf numFmtId="0" fontId="50" fillId="0" borderId="86" xfId="6" applyFont="1" applyBorder="1"/>
    <xf numFmtId="3" fontId="50" fillId="0" borderId="86" xfId="6" applyNumberFormat="1" applyFont="1" applyBorder="1"/>
    <xf numFmtId="3" fontId="52" fillId="0" borderId="86" xfId="6" applyNumberFormat="1" applyFont="1" applyBorder="1"/>
    <xf numFmtId="165" fontId="56" fillId="0" borderId="86" xfId="6" applyNumberFormat="1" applyFont="1" applyBorder="1"/>
    <xf numFmtId="0" fontId="55" fillId="0" borderId="0" xfId="6" applyFont="1"/>
    <xf numFmtId="0" fontId="50" fillId="0" borderId="88" xfId="6" applyFont="1" applyFill="1" applyBorder="1"/>
    <xf numFmtId="3" fontId="50" fillId="0" borderId="88" xfId="6" applyNumberFormat="1" applyFont="1" applyFill="1" applyBorder="1"/>
    <xf numFmtId="3" fontId="55" fillId="0" borderId="88" xfId="6" applyNumberFormat="1" applyFont="1" applyBorder="1"/>
    <xf numFmtId="165" fontId="56" fillId="0" borderId="88" xfId="6" applyNumberFormat="1" applyFont="1" applyBorder="1"/>
    <xf numFmtId="0" fontId="49" fillId="0" borderId="98" xfId="6" applyFont="1" applyFill="1" applyBorder="1" applyAlignment="1">
      <alignment horizontal="center"/>
    </xf>
    <xf numFmtId="0" fontId="49" fillId="0" borderId="98" xfId="6" applyFont="1" applyFill="1" applyBorder="1" applyAlignment="1">
      <alignment horizontal="left"/>
    </xf>
    <xf numFmtId="0" fontId="57" fillId="0" borderId="98" xfId="6" applyFont="1" applyFill="1" applyBorder="1" applyAlignment="1">
      <alignment horizontal="center"/>
    </xf>
    <xf numFmtId="0" fontId="51" fillId="0" borderId="98" xfId="6" applyFont="1" applyFill="1" applyBorder="1" applyAlignment="1">
      <alignment horizontal="center"/>
    </xf>
    <xf numFmtId="165" fontId="56" fillId="0" borderId="98" xfId="6" applyNumberFormat="1" applyFont="1" applyFill="1" applyBorder="1"/>
    <xf numFmtId="0" fontId="58" fillId="0" borderId="88" xfId="6" applyFont="1" applyFill="1" applyBorder="1" applyAlignment="1">
      <alignment horizontal="center"/>
    </xf>
    <xf numFmtId="0" fontId="51" fillId="0" borderId="97" xfId="6" applyFont="1" applyFill="1" applyBorder="1"/>
    <xf numFmtId="43" fontId="55" fillId="0" borderId="99" xfId="7" applyFont="1" applyFill="1" applyBorder="1"/>
    <xf numFmtId="3" fontId="50" fillId="0" borderId="0" xfId="6" applyNumberFormat="1" applyFont="1" applyFill="1" applyBorder="1"/>
    <xf numFmtId="165" fontId="50" fillId="0" borderId="0" xfId="6" applyNumberFormat="1" applyFont="1" applyFill="1" applyBorder="1"/>
    <xf numFmtId="0" fontId="55" fillId="0" borderId="0" xfId="6" applyFont="1" applyFill="1"/>
    <xf numFmtId="0" fontId="59" fillId="0" borderId="88" xfId="6" applyFont="1" applyFill="1" applyBorder="1" applyAlignment="1">
      <alignment horizontal="center"/>
    </xf>
    <xf numFmtId="3" fontId="51" fillId="0" borderId="89" xfId="6" applyNumberFormat="1" applyFont="1" applyFill="1" applyBorder="1"/>
    <xf numFmtId="3" fontId="56" fillId="0" borderId="0" xfId="6" applyNumberFormat="1" applyFont="1" applyFill="1" applyBorder="1"/>
    <xf numFmtId="165" fontId="56" fillId="0" borderId="0" xfId="6" applyNumberFormat="1" applyFont="1" applyFill="1" applyBorder="1"/>
    <xf numFmtId="0" fontId="56" fillId="0" borderId="0" xfId="6" applyFont="1" applyFill="1"/>
    <xf numFmtId="0" fontId="54" fillId="0" borderId="86" xfId="6" quotePrefix="1" applyFont="1" applyFill="1" applyBorder="1"/>
    <xf numFmtId="43" fontId="54" fillId="0" borderId="86" xfId="7" applyFont="1" applyFill="1" applyBorder="1"/>
    <xf numFmtId="0" fontId="60" fillId="0" borderId="88" xfId="6" applyFont="1" applyFill="1" applyBorder="1" applyAlignment="1">
      <alignment horizontal="center"/>
    </xf>
    <xf numFmtId="43" fontId="55" fillId="0" borderId="89" xfId="7" applyFont="1" applyFill="1" applyBorder="1"/>
    <xf numFmtId="43" fontId="55" fillId="0" borderId="89" xfId="7" applyFont="1" applyFill="1" applyBorder="1" applyAlignment="1">
      <alignment horizontal="center"/>
    </xf>
    <xf numFmtId="3" fontId="54" fillId="0" borderId="0" xfId="6" applyNumberFormat="1" applyFont="1" applyBorder="1"/>
    <xf numFmtId="165" fontId="54" fillId="0" borderId="0" xfId="6" applyNumberFormat="1" applyFont="1" applyFill="1" applyBorder="1"/>
    <xf numFmtId="0" fontId="54" fillId="0" borderId="0" xfId="6" applyFont="1" applyFill="1"/>
    <xf numFmtId="0" fontId="48" fillId="0" borderId="88" xfId="6" applyFont="1" applyFill="1" applyBorder="1"/>
    <xf numFmtId="0" fontId="51" fillId="0" borderId="88" xfId="6" applyFont="1" applyFill="1" applyBorder="1" applyAlignment="1">
      <alignment horizontal="center"/>
    </xf>
    <xf numFmtId="0" fontId="51" fillId="0" borderId="94" xfId="6" quotePrefix="1" applyFont="1" applyFill="1" applyBorder="1" applyAlignment="1">
      <alignment horizontal="center"/>
    </xf>
    <xf numFmtId="0" fontId="51" fillId="0" borderId="94" xfId="6" applyFont="1" applyFill="1" applyBorder="1"/>
    <xf numFmtId="3" fontId="50" fillId="0" borderId="94" xfId="6" applyNumberFormat="1" applyFont="1" applyFill="1" applyBorder="1"/>
    <xf numFmtId="3" fontId="42" fillId="0" borderId="94" xfId="6" applyNumberFormat="1" applyFont="1" applyFill="1" applyBorder="1"/>
    <xf numFmtId="165" fontId="56" fillId="0" borderId="94" xfId="6" applyNumberFormat="1" applyFont="1" applyFill="1" applyBorder="1"/>
    <xf numFmtId="4" fontId="48" fillId="0" borderId="0" xfId="6" applyNumberFormat="1" applyFont="1" applyFill="1" applyBorder="1"/>
    <xf numFmtId="0" fontId="52" fillId="0" borderId="88" xfId="6" applyFont="1" applyBorder="1" applyAlignment="1">
      <alignment horizontal="center"/>
    </xf>
    <xf numFmtId="43" fontId="52" fillId="0" borderId="97" xfId="7" applyFont="1" applyFill="1" applyBorder="1"/>
    <xf numFmtId="43" fontId="55" fillId="0" borderId="97" xfId="7" applyFont="1" applyFill="1" applyBorder="1" applyAlignment="1">
      <alignment horizontal="center"/>
    </xf>
    <xf numFmtId="3" fontId="50" fillId="0" borderId="0" xfId="6" applyNumberFormat="1" applyFont="1" applyBorder="1"/>
    <xf numFmtId="165" fontId="50" fillId="0" borderId="0" xfId="6" applyNumberFormat="1" applyFont="1" applyBorder="1"/>
    <xf numFmtId="166" fontId="52" fillId="0" borderId="89" xfId="8" applyNumberFormat="1" applyFont="1" applyFill="1" applyBorder="1"/>
    <xf numFmtId="3" fontId="52" fillId="0" borderId="90" xfId="6" applyNumberFormat="1" applyFont="1" applyFill="1" applyBorder="1"/>
    <xf numFmtId="0" fontId="59" fillId="0" borderId="88" xfId="6" applyFont="1" applyBorder="1" applyAlignment="1">
      <alignment horizontal="center"/>
    </xf>
    <xf numFmtId="167" fontId="54" fillId="0" borderId="86" xfId="7" applyNumberFormat="1" applyFont="1" applyFill="1" applyBorder="1"/>
    <xf numFmtId="3" fontId="56" fillId="0" borderId="0" xfId="6" applyNumberFormat="1" applyFont="1" applyBorder="1"/>
    <xf numFmtId="165" fontId="56" fillId="0" borderId="0" xfId="6" applyNumberFormat="1" applyFont="1" applyBorder="1"/>
    <xf numFmtId="0" fontId="56" fillId="0" borderId="0" xfId="6" applyFont="1"/>
    <xf numFmtId="43" fontId="54" fillId="0" borderId="89" xfId="7" applyFont="1" applyFill="1" applyBorder="1"/>
    <xf numFmtId="167" fontId="54" fillId="0" borderId="89" xfId="7" applyNumberFormat="1" applyFont="1" applyFill="1" applyBorder="1"/>
    <xf numFmtId="0" fontId="60" fillId="0" borderId="88" xfId="6" applyFont="1" applyBorder="1" applyAlignment="1">
      <alignment horizontal="center"/>
    </xf>
    <xf numFmtId="43" fontId="54" fillId="0" borderId="88" xfId="7" applyFont="1" applyFill="1" applyBorder="1"/>
    <xf numFmtId="165" fontId="54" fillId="0" borderId="0" xfId="6" applyNumberFormat="1" applyFont="1" applyBorder="1"/>
    <xf numFmtId="0" fontId="54" fillId="0" borderId="0" xfId="6" applyFont="1"/>
    <xf numFmtId="0" fontId="54" fillId="0" borderId="89" xfId="6" applyFont="1" applyBorder="1" applyAlignment="1">
      <alignment wrapText="1"/>
    </xf>
    <xf numFmtId="0" fontId="56" fillId="0" borderId="86" xfId="6" applyFont="1" applyBorder="1"/>
    <xf numFmtId="3" fontId="54" fillId="0" borderId="86" xfId="6" applyNumberFormat="1" applyFont="1" applyFill="1" applyBorder="1"/>
    <xf numFmtId="3" fontId="51" fillId="0" borderId="86" xfId="6" applyNumberFormat="1" applyFont="1" applyFill="1" applyBorder="1"/>
    <xf numFmtId="165" fontId="56" fillId="0" borderId="86" xfId="6" applyNumberFormat="1" applyFont="1" applyFill="1" applyBorder="1"/>
    <xf numFmtId="0" fontId="51" fillId="0" borderId="88" xfId="6" applyFont="1" applyBorder="1" applyAlignment="1">
      <alignment horizontal="center" vertical="top"/>
    </xf>
    <xf numFmtId="0" fontId="51" fillId="0" borderId="94" xfId="6" quotePrefix="1" applyFont="1" applyBorder="1" applyAlignment="1">
      <alignment horizontal="center"/>
    </xf>
    <xf numFmtId="0" fontId="51" fillId="0" borderId="94" xfId="6" applyFont="1" applyBorder="1"/>
    <xf numFmtId="0" fontId="52" fillId="0" borderId="88" xfId="6" applyFont="1" applyBorder="1" applyAlignment="1">
      <alignment horizontal="center" vertical="top"/>
    </xf>
    <xf numFmtId="43" fontId="55" fillId="0" borderId="97" xfId="7" applyFont="1" applyFill="1" applyBorder="1"/>
    <xf numFmtId="0" fontId="51" fillId="0" borderId="90" xfId="6" applyNumberFormat="1" applyFont="1" applyBorder="1" applyAlignment="1"/>
    <xf numFmtId="43" fontId="52" fillId="0" borderId="90" xfId="7" applyFont="1" applyFill="1" applyBorder="1"/>
    <xf numFmtId="43" fontId="54" fillId="0" borderId="90" xfId="7" applyFont="1" applyFill="1" applyBorder="1"/>
    <xf numFmtId="3" fontId="54" fillId="0" borderId="88" xfId="6" applyNumberFormat="1" applyFont="1" applyFill="1" applyBorder="1"/>
    <xf numFmtId="3" fontId="51" fillId="0" borderId="88" xfId="6" applyNumberFormat="1" applyFont="1" applyFill="1" applyBorder="1"/>
    <xf numFmtId="0" fontId="51" fillId="0" borderId="88" xfId="6" applyFont="1" applyBorder="1" applyAlignment="1">
      <alignment horizontal="center"/>
    </xf>
    <xf numFmtId="0" fontId="52" fillId="0" borderId="88" xfId="6" applyFont="1" applyFill="1" applyBorder="1" applyAlignment="1">
      <alignment horizontal="center"/>
    </xf>
    <xf numFmtId="165" fontId="52" fillId="0" borderId="89" xfId="6" applyNumberFormat="1" applyFont="1" applyFill="1" applyBorder="1"/>
    <xf numFmtId="3" fontId="61" fillId="0" borderId="0" xfId="6" applyNumberFormat="1" applyFont="1" applyFill="1" applyBorder="1"/>
    <xf numFmtId="165" fontId="61" fillId="0" borderId="0" xfId="6" applyNumberFormat="1" applyFont="1" applyFill="1" applyBorder="1"/>
    <xf numFmtId="0" fontId="61" fillId="0" borderId="0" xfId="6" applyFont="1" applyFill="1"/>
    <xf numFmtId="3" fontId="55" fillId="0" borderId="89" xfId="6" applyNumberFormat="1" applyFont="1" applyFill="1" applyBorder="1"/>
    <xf numFmtId="43" fontId="52" fillId="0" borderId="89" xfId="7" applyFont="1" applyFill="1" applyBorder="1"/>
    <xf numFmtId="43" fontId="52" fillId="0" borderId="89" xfId="7" applyFont="1" applyFill="1" applyBorder="1" applyAlignment="1">
      <alignment horizontal="center"/>
    </xf>
    <xf numFmtId="0" fontId="54" fillId="0" borderId="88" xfId="6" applyFont="1" applyBorder="1" applyAlignment="1">
      <alignment wrapText="1"/>
    </xf>
    <xf numFmtId="43" fontId="0" fillId="0" borderId="88" xfId="7" applyFont="1" applyFill="1" applyBorder="1" applyAlignment="1">
      <alignment horizontal="center"/>
    </xf>
    <xf numFmtId="3" fontId="55" fillId="0" borderId="88" xfId="6" applyNumberFormat="1" applyFont="1" applyFill="1" applyBorder="1"/>
    <xf numFmtId="3" fontId="61" fillId="0" borderId="0" xfId="6" applyNumberFormat="1" applyFont="1" applyBorder="1"/>
    <xf numFmtId="165" fontId="61" fillId="0" borderId="0" xfId="6" applyNumberFormat="1" applyFont="1" applyBorder="1"/>
    <xf numFmtId="0" fontId="61" fillId="0" borderId="0" xfId="6" applyFont="1"/>
    <xf numFmtId="0" fontId="53" fillId="0" borderId="88" xfId="6" applyFont="1" applyBorder="1"/>
    <xf numFmtId="3" fontId="42" fillId="0" borderId="88" xfId="6" applyNumberFormat="1" applyFont="1" applyFill="1" applyBorder="1"/>
    <xf numFmtId="165" fontId="56" fillId="0" borderId="88" xfId="6" applyNumberFormat="1" applyFont="1" applyFill="1" applyBorder="1"/>
    <xf numFmtId="3" fontId="62" fillId="0" borderId="0" xfId="6" applyNumberFormat="1" applyFont="1" applyBorder="1"/>
    <xf numFmtId="165" fontId="62" fillId="0" borderId="0" xfId="6" applyNumberFormat="1" applyFont="1" applyBorder="1"/>
    <xf numFmtId="0" fontId="49" fillId="0" borderId="98" xfId="6" applyFont="1" applyFill="1" applyBorder="1"/>
    <xf numFmtId="3" fontId="50" fillId="0" borderId="98" xfId="6" applyNumberFormat="1" applyFont="1" applyFill="1" applyBorder="1"/>
    <xf numFmtId="3" fontId="55" fillId="0" borderId="98" xfId="6" applyNumberFormat="1" applyFont="1" applyFill="1" applyBorder="1"/>
    <xf numFmtId="0" fontId="51" fillId="0" borderId="100" xfId="6" applyFont="1" applyFill="1" applyBorder="1"/>
    <xf numFmtId="3" fontId="55" fillId="0" borderId="94" xfId="6" applyNumberFormat="1" applyFont="1" applyFill="1" applyBorder="1" applyAlignment="1">
      <alignment horizontal="right"/>
    </xf>
    <xf numFmtId="3" fontId="42" fillId="0" borderId="94" xfId="6" applyNumberFormat="1" applyFont="1" applyFill="1" applyBorder="1" applyAlignment="1">
      <alignment horizontal="right"/>
    </xf>
    <xf numFmtId="165" fontId="56" fillId="0" borderId="100" xfId="6" applyNumberFormat="1" applyFont="1" applyFill="1" applyBorder="1"/>
    <xf numFmtId="3" fontId="42" fillId="0" borderId="0" xfId="6" applyNumberFormat="1" applyFont="1" applyFill="1" applyBorder="1"/>
    <xf numFmtId="165" fontId="42" fillId="0" borderId="0" xfId="6" applyNumberFormat="1" applyFont="1" applyFill="1" applyBorder="1"/>
    <xf numFmtId="3" fontId="55" fillId="0" borderId="0" xfId="6" applyNumberFormat="1" applyFont="1" applyFill="1" applyBorder="1"/>
    <xf numFmtId="165" fontId="55" fillId="0" borderId="0" xfId="6" applyNumberFormat="1" applyFont="1" applyFill="1" applyBorder="1"/>
    <xf numFmtId="2" fontId="59" fillId="0" borderId="0" xfId="6" applyNumberFormat="1" applyFont="1" applyFill="1" applyBorder="1"/>
    <xf numFmtId="0" fontId="59" fillId="0" borderId="0" xfId="6" applyFont="1" applyFill="1"/>
    <xf numFmtId="165" fontId="52" fillId="0" borderId="90" xfId="6" applyNumberFormat="1" applyFont="1" applyFill="1" applyBorder="1"/>
    <xf numFmtId="0" fontId="59" fillId="10" borderId="88" xfId="6" applyFont="1" applyFill="1" applyBorder="1" applyAlignment="1">
      <alignment horizontal="center"/>
    </xf>
    <xf numFmtId="0" fontId="60" fillId="0" borderId="89" xfId="6" applyFont="1" applyBorder="1" applyAlignment="1">
      <alignment horizontal="center"/>
    </xf>
    <xf numFmtId="0" fontId="59" fillId="0" borderId="101" xfId="6" applyFont="1" applyBorder="1" applyAlignment="1">
      <alignment horizontal="center"/>
    </xf>
    <xf numFmtId="0" fontId="54" fillId="0" borderId="101" xfId="6" applyFont="1" applyBorder="1" applyAlignment="1">
      <alignment wrapText="1"/>
    </xf>
    <xf numFmtId="43" fontId="0" fillId="0" borderId="101" xfId="7" applyFont="1" applyFill="1" applyBorder="1" applyAlignment="1">
      <alignment horizontal="center"/>
    </xf>
    <xf numFmtId="0" fontId="54" fillId="0" borderId="0" xfId="6" applyFont="1" applyBorder="1" applyAlignment="1">
      <alignment wrapText="1"/>
    </xf>
    <xf numFmtId="43" fontId="0" fillId="0" borderId="0" xfId="7" applyFont="1" applyFill="1" applyBorder="1" applyAlignment="1">
      <alignment horizontal="center"/>
    </xf>
    <xf numFmtId="0" fontId="59" fillId="0" borderId="0" xfId="6" applyFont="1" applyBorder="1" applyAlignment="1">
      <alignment horizontal="center"/>
    </xf>
    <xf numFmtId="3" fontId="42" fillId="0" borderId="0" xfId="6" applyNumberFormat="1" applyFont="1" applyBorder="1"/>
    <xf numFmtId="0" fontId="53" fillId="0" borderId="0" xfId="6" applyFont="1" applyAlignment="1">
      <alignment horizontal="center"/>
    </xf>
    <xf numFmtId="0" fontId="48" fillId="0" borderId="0" xfId="6" applyFont="1"/>
    <xf numFmtId="3" fontId="62" fillId="0" borderId="0" xfId="6" applyNumberFormat="1" applyFont="1"/>
    <xf numFmtId="0" fontId="62" fillId="0" borderId="0" xfId="6" applyFont="1"/>
    <xf numFmtId="2" fontId="48" fillId="0" borderId="0" xfId="6" applyNumberFormat="1" applyFont="1"/>
    <xf numFmtId="0" fontId="63" fillId="0" borderId="0" xfId="6" applyFont="1" applyAlignment="1">
      <alignment horizontal="center"/>
    </xf>
    <xf numFmtId="0" fontId="71" fillId="0" borderId="0" xfId="6" applyFont="1" applyAlignment="1">
      <alignment horizontal="center" vertical="center" wrapText="1"/>
    </xf>
    <xf numFmtId="0" fontId="71" fillId="0" borderId="0" xfId="6" applyFont="1" applyAlignment="1">
      <alignment horizontal="center" vertical="center"/>
    </xf>
    <xf numFmtId="0" fontId="42" fillId="0" borderId="0" xfId="6" applyFont="1" applyFill="1" applyAlignment="1"/>
    <xf numFmtId="0" fontId="48" fillId="0" borderId="0" xfId="6" applyFont="1" applyFill="1" applyAlignment="1"/>
    <xf numFmtId="0" fontId="48" fillId="0" borderId="0" xfId="6" applyFont="1" applyFill="1" applyAlignment="1">
      <alignment horizontal="left"/>
    </xf>
    <xf numFmtId="0" fontId="42" fillId="0" borderId="0" xfId="6" applyFont="1" applyFill="1" applyAlignment="1">
      <alignment horizontal="left"/>
    </xf>
    <xf numFmtId="0" fontId="42" fillId="0" borderId="0" xfId="6" applyFont="1" applyAlignment="1">
      <alignment vertical="center"/>
    </xf>
    <xf numFmtId="0" fontId="42" fillId="0" borderId="85" xfId="6" applyFont="1" applyBorder="1" applyAlignment="1">
      <alignment vertical="center"/>
    </xf>
    <xf numFmtId="0" fontId="42" fillId="0" borderId="0" xfId="6" applyFont="1" applyAlignment="1">
      <alignment horizontal="right" vertical="center"/>
    </xf>
    <xf numFmtId="0" fontId="48" fillId="0" borderId="90" xfId="6" applyFont="1" applyFill="1" applyBorder="1" applyAlignment="1">
      <alignment horizontal="center" vertical="center"/>
    </xf>
    <xf numFmtId="0" fontId="48" fillId="0" borderId="89" xfId="6" applyFont="1" applyFill="1" applyBorder="1" applyAlignment="1">
      <alignment horizontal="center" vertical="center"/>
    </xf>
    <xf numFmtId="0" fontId="48" fillId="0" borderId="90" xfId="6" applyFont="1" applyFill="1" applyBorder="1" applyAlignment="1">
      <alignment horizontal="center" vertical="center" wrapText="1"/>
    </xf>
    <xf numFmtId="0" fontId="72" fillId="0" borderId="90" xfId="6" applyFont="1" applyBorder="1" applyAlignment="1">
      <alignment horizontal="center" vertical="center"/>
    </xf>
    <xf numFmtId="0" fontId="42" fillId="0" borderId="94" xfId="6" applyFont="1" applyBorder="1" applyAlignment="1">
      <alignment horizontal="center" vertical="center"/>
    </xf>
    <xf numFmtId="0" fontId="49" fillId="0" borderId="94" xfId="6" applyFont="1" applyBorder="1" applyAlignment="1">
      <alignment horizontal="center" vertical="center"/>
    </xf>
    <xf numFmtId="0" fontId="73" fillId="0" borderId="94" xfId="6" applyFont="1" applyBorder="1" applyAlignment="1">
      <alignment horizontal="center" vertical="center"/>
    </xf>
    <xf numFmtId="0" fontId="49" fillId="0" borderId="94" xfId="6" applyFont="1" applyBorder="1" applyAlignment="1">
      <alignment horizontal="left" vertical="center"/>
    </xf>
    <xf numFmtId="3" fontId="49" fillId="0" borderId="94" xfId="6" applyNumberFormat="1" applyFont="1" applyBorder="1" applyAlignment="1">
      <alignment vertical="center"/>
    </xf>
    <xf numFmtId="0" fontId="42" fillId="0" borderId="89" xfId="6" applyFont="1" applyBorder="1" applyAlignment="1">
      <alignment horizontal="center" vertical="center"/>
    </xf>
    <xf numFmtId="0" fontId="51" fillId="0" borderId="89" xfId="6" applyFont="1" applyBorder="1" applyAlignment="1">
      <alignment horizontal="center" vertical="center"/>
    </xf>
    <xf numFmtId="0" fontId="51" fillId="0" borderId="89" xfId="6" applyFont="1" applyBorder="1" applyAlignment="1">
      <alignment horizontal="left" vertical="center" indent="2"/>
    </xf>
    <xf numFmtId="3" fontId="51" fillId="0" borderId="89" xfId="6" applyNumberFormat="1" applyFont="1" applyBorder="1" applyAlignment="1">
      <alignment vertical="center"/>
    </xf>
    <xf numFmtId="3" fontId="42" fillId="0" borderId="90" xfId="6" applyNumberFormat="1" applyFont="1" applyBorder="1"/>
    <xf numFmtId="0" fontId="52" fillId="10" borderId="106" xfId="6" quotePrefix="1" applyFont="1" applyFill="1" applyBorder="1" applyAlignment="1">
      <alignment vertical="center" wrapText="1"/>
    </xf>
    <xf numFmtId="0" fontId="52" fillId="10" borderId="107" xfId="6" quotePrefix="1" applyFont="1" applyFill="1" applyBorder="1" applyAlignment="1">
      <alignment vertical="center" wrapText="1"/>
    </xf>
    <xf numFmtId="0" fontId="42" fillId="0" borderId="88" xfId="6" applyFont="1" applyBorder="1"/>
    <xf numFmtId="0" fontId="51" fillId="0" borderId="108" xfId="6" applyFont="1" applyBorder="1"/>
    <xf numFmtId="3" fontId="42" fillId="0" borderId="108" xfId="6" applyNumberFormat="1" applyFont="1" applyBorder="1"/>
    <xf numFmtId="3" fontId="51" fillId="0" borderId="108" xfId="6" applyNumberFormat="1" applyFont="1" applyBorder="1"/>
    <xf numFmtId="165" fontId="42" fillId="0" borderId="108" xfId="6" applyNumberFormat="1" applyFont="1" applyBorder="1" applyAlignment="1">
      <alignment horizontal="right"/>
    </xf>
    <xf numFmtId="0" fontId="51" fillId="0" borderId="109" xfId="6" applyFont="1" applyBorder="1"/>
    <xf numFmtId="3" fontId="42" fillId="0" borderId="109" xfId="6" applyNumberFormat="1" applyFont="1" applyBorder="1"/>
    <xf numFmtId="3" fontId="51" fillId="0" borderId="109" xfId="6" applyNumberFormat="1" applyFont="1" applyBorder="1"/>
    <xf numFmtId="165" fontId="42" fillId="0" borderId="109" xfId="6" applyNumberFormat="1" applyFont="1" applyBorder="1" applyAlignment="1">
      <alignment horizontal="right"/>
    </xf>
    <xf numFmtId="0" fontId="42" fillId="0" borderId="89" xfId="6" applyFont="1" applyBorder="1"/>
    <xf numFmtId="0" fontId="74" fillId="0" borderId="0" xfId="0" applyFont="1"/>
    <xf numFmtId="0" fontId="75" fillId="0" borderId="0" xfId="0" applyFont="1"/>
    <xf numFmtId="0" fontId="76" fillId="0" borderId="0" xfId="0" applyFont="1"/>
    <xf numFmtId="0" fontId="79" fillId="2" borderId="0" xfId="0" applyNumberFormat="1" applyFont="1" applyFill="1" applyBorder="1" applyAlignment="1" applyProtection="1">
      <alignment vertical="top" wrapText="1"/>
    </xf>
    <xf numFmtId="0" fontId="79" fillId="2" borderId="0" xfId="0" applyNumberFormat="1" applyFont="1" applyFill="1" applyBorder="1" applyAlignment="1" applyProtection="1">
      <alignment horizontal="center" vertical="top" wrapText="1"/>
    </xf>
    <xf numFmtId="0" fontId="80" fillId="2" borderId="0" xfId="0" applyNumberFormat="1" applyFont="1" applyFill="1" applyBorder="1" applyAlignment="1" applyProtection="1">
      <alignment vertical="top" wrapText="1"/>
    </xf>
    <xf numFmtId="0" fontId="81" fillId="2" borderId="0" xfId="0" applyNumberFormat="1" applyFont="1" applyFill="1" applyBorder="1" applyAlignment="1" applyProtection="1">
      <alignment vertical="center" wrapText="1"/>
    </xf>
    <xf numFmtId="0" fontId="81" fillId="2" borderId="85" xfId="0" applyNumberFormat="1" applyFont="1" applyFill="1" applyBorder="1" applyAlignment="1" applyProtection="1">
      <alignment vertical="top" wrapText="1"/>
    </xf>
    <xf numFmtId="0" fontId="81" fillId="2" borderId="85" xfId="0" applyNumberFormat="1" applyFont="1" applyFill="1" applyBorder="1" applyAlignment="1" applyProtection="1">
      <alignment horizontal="left" vertical="top" wrapText="1"/>
    </xf>
    <xf numFmtId="0" fontId="81" fillId="2" borderId="85" xfId="0" applyNumberFormat="1" applyFont="1" applyFill="1" applyBorder="1" applyAlignment="1" applyProtection="1">
      <alignment horizontal="center" vertical="top" wrapText="1"/>
    </xf>
    <xf numFmtId="0" fontId="82" fillId="10" borderId="89" xfId="0" applyNumberFormat="1" applyFont="1" applyFill="1" applyBorder="1" applyAlignment="1" applyProtection="1">
      <alignment horizontal="center" vertical="center" wrapText="1"/>
    </xf>
    <xf numFmtId="0" fontId="82" fillId="10" borderId="117" xfId="0" applyNumberFormat="1" applyFont="1" applyFill="1" applyBorder="1" applyAlignment="1" applyProtection="1">
      <alignment horizontal="center" vertical="center" wrapText="1"/>
    </xf>
    <xf numFmtId="0" fontId="84" fillId="10" borderId="90" xfId="0" applyNumberFormat="1" applyFont="1" applyFill="1" applyBorder="1" applyAlignment="1" applyProtection="1">
      <alignment horizontal="center" vertical="center" wrapText="1"/>
    </xf>
    <xf numFmtId="0" fontId="84" fillId="10" borderId="121" xfId="0" applyNumberFormat="1" applyFont="1" applyFill="1" applyBorder="1" applyAlignment="1" applyProtection="1">
      <alignment horizontal="center" vertical="center" wrapText="1"/>
    </xf>
    <xf numFmtId="0" fontId="84" fillId="10" borderId="122" xfId="0" applyNumberFormat="1" applyFont="1" applyFill="1" applyBorder="1" applyAlignment="1" applyProtection="1">
      <alignment horizontal="center" vertical="center" wrapText="1"/>
    </xf>
    <xf numFmtId="0" fontId="84" fillId="10" borderId="119" xfId="0" applyNumberFormat="1" applyFont="1" applyFill="1" applyBorder="1" applyAlignment="1" applyProtection="1">
      <alignment horizontal="center" vertical="center" wrapText="1"/>
    </xf>
    <xf numFmtId="0" fontId="85" fillId="0" borderId="0" xfId="0" applyFont="1" applyFill="1" applyAlignment="1">
      <alignment horizontal="center" vertical="center"/>
    </xf>
    <xf numFmtId="0" fontId="86" fillId="0" borderId="91" xfId="0" applyFont="1" applyBorder="1" applyAlignment="1">
      <alignment horizontal="center" vertical="center"/>
    </xf>
    <xf numFmtId="0" fontId="86" fillId="0" borderId="92" xfId="0" applyFont="1" applyBorder="1" applyAlignment="1">
      <alignment horizontal="center"/>
    </xf>
    <xf numFmtId="3" fontId="86" fillId="0" borderId="111" xfId="0" applyNumberFormat="1" applyFont="1" applyFill="1" applyBorder="1" applyAlignment="1" applyProtection="1">
      <alignment horizontal="right" vertical="center" wrapText="1"/>
    </xf>
    <xf numFmtId="165" fontId="86" fillId="0" borderId="123" xfId="0" applyNumberFormat="1" applyFont="1" applyFill="1" applyBorder="1" applyAlignment="1" applyProtection="1">
      <alignment horizontal="right" vertical="center" wrapText="1"/>
    </xf>
    <xf numFmtId="3" fontId="86" fillId="0" borderId="113" xfId="0" applyNumberFormat="1" applyFont="1" applyFill="1" applyBorder="1" applyAlignment="1" applyProtection="1">
      <alignment horizontal="right" vertical="center" wrapText="1"/>
    </xf>
    <xf numFmtId="165" fontId="86" fillId="0" borderId="111" xfId="0" applyNumberFormat="1" applyFont="1" applyFill="1" applyBorder="1" applyAlignment="1" applyProtection="1">
      <alignment horizontal="right" vertical="center" wrapText="1"/>
    </xf>
    <xf numFmtId="3" fontId="74" fillId="0" borderId="0" xfId="0" applyNumberFormat="1" applyFont="1" applyFill="1"/>
    <xf numFmtId="168" fontId="74" fillId="0" borderId="0" xfId="46" applyNumberFormat="1" applyFont="1" applyFill="1"/>
    <xf numFmtId="0" fontId="74" fillId="0" borderId="0" xfId="0" applyFont="1" applyFill="1"/>
    <xf numFmtId="0" fontId="74" fillId="0" borderId="95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0" xfId="0" applyFont="1" applyBorder="1" applyAlignment="1">
      <alignment horizontal="left"/>
    </xf>
    <xf numFmtId="0" fontId="87" fillId="0" borderId="88" xfId="0" applyNumberFormat="1" applyFont="1" applyFill="1" applyBorder="1" applyAlignment="1" applyProtection="1">
      <alignment horizontal="left" vertical="top" wrapText="1"/>
    </xf>
    <xf numFmtId="165" fontId="87" fillId="0" borderId="125" xfId="0" applyNumberFormat="1" applyFont="1" applyFill="1" applyBorder="1" applyAlignment="1" applyProtection="1">
      <alignment horizontal="left" vertical="top" wrapText="1"/>
    </xf>
    <xf numFmtId="0" fontId="87" fillId="0" borderId="126" xfId="0" applyNumberFormat="1" applyFont="1" applyFill="1" applyBorder="1" applyAlignment="1" applyProtection="1">
      <alignment horizontal="left" vertical="top" wrapText="1"/>
    </xf>
    <xf numFmtId="165" fontId="87" fillId="0" borderId="88" xfId="0" applyNumberFormat="1" applyFont="1" applyFill="1" applyBorder="1" applyAlignment="1" applyProtection="1">
      <alignment horizontal="left" vertical="top" wrapText="1"/>
    </xf>
    <xf numFmtId="3" fontId="88" fillId="30" borderId="98" xfId="0" applyNumberFormat="1" applyFont="1" applyFill="1" applyBorder="1" applyAlignment="1" applyProtection="1">
      <alignment vertical="center" wrapText="1"/>
    </xf>
    <xf numFmtId="165" fontId="88" fillId="30" borderId="129" xfId="0" applyNumberFormat="1" applyFont="1" applyFill="1" applyBorder="1" applyAlignment="1" applyProtection="1">
      <alignment vertical="center" wrapText="1"/>
    </xf>
    <xf numFmtId="3" fontId="88" fillId="30" borderId="130" xfId="0" applyNumberFormat="1" applyFont="1" applyFill="1" applyBorder="1" applyAlignment="1" applyProtection="1">
      <alignment vertical="center" wrapText="1"/>
    </xf>
    <xf numFmtId="165" fontId="88" fillId="30" borderId="98" xfId="0" applyNumberFormat="1" applyFont="1" applyFill="1" applyBorder="1" applyAlignment="1" applyProtection="1">
      <alignment vertical="center" wrapText="1"/>
    </xf>
    <xf numFmtId="3" fontId="89" fillId="31" borderId="133" xfId="0" applyNumberFormat="1" applyFont="1" applyFill="1" applyBorder="1" applyAlignment="1" applyProtection="1">
      <alignment vertical="center" wrapText="1"/>
    </xf>
    <xf numFmtId="165" fontId="89" fillId="31" borderId="134" xfId="0" applyNumberFormat="1" applyFont="1" applyFill="1" applyBorder="1" applyAlignment="1" applyProtection="1">
      <alignment vertical="center" wrapText="1"/>
    </xf>
    <xf numFmtId="165" fontId="89" fillId="31" borderId="135" xfId="0" applyNumberFormat="1" applyFont="1" applyFill="1" applyBorder="1" applyAlignment="1" applyProtection="1">
      <alignment vertical="center" wrapText="1"/>
    </xf>
    <xf numFmtId="0" fontId="81" fillId="0" borderId="136" xfId="0" applyNumberFormat="1" applyFont="1" applyFill="1" applyBorder="1" applyAlignment="1" applyProtection="1">
      <alignment vertical="center" wrapText="1"/>
    </xf>
    <xf numFmtId="3" fontId="89" fillId="32" borderId="135" xfId="0" applyNumberFormat="1" applyFont="1" applyFill="1" applyBorder="1" applyAlignment="1" applyProtection="1">
      <alignment vertical="center" wrapText="1"/>
    </xf>
    <xf numFmtId="165" fontId="89" fillId="32" borderId="134" xfId="0" applyNumberFormat="1" applyFont="1" applyFill="1" applyBorder="1" applyAlignment="1" applyProtection="1">
      <alignment vertical="center" wrapText="1"/>
    </xf>
    <xf numFmtId="3" fontId="89" fillId="32" borderId="137" xfId="0" applyNumberFormat="1" applyFont="1" applyFill="1" applyBorder="1" applyAlignment="1" applyProtection="1">
      <alignment vertical="center" wrapText="1"/>
    </xf>
    <xf numFmtId="3" fontId="89" fillId="32" borderId="138" xfId="0" applyNumberFormat="1" applyFont="1" applyFill="1" applyBorder="1" applyAlignment="1" applyProtection="1">
      <alignment vertical="center" wrapText="1"/>
    </xf>
    <xf numFmtId="165" fontId="89" fillId="32" borderId="135" xfId="0" applyNumberFormat="1" applyFont="1" applyFill="1" applyBorder="1" applyAlignment="1" applyProtection="1">
      <alignment vertical="center" wrapText="1"/>
    </xf>
    <xf numFmtId="0" fontId="81" fillId="0" borderId="95" xfId="0" applyNumberFormat="1" applyFont="1" applyFill="1" applyBorder="1" applyAlignment="1" applyProtection="1">
      <alignment vertical="center" wrapText="1"/>
    </xf>
    <xf numFmtId="0" fontId="81" fillId="0" borderId="139" xfId="0" applyNumberFormat="1" applyFont="1" applyFill="1" applyBorder="1" applyAlignment="1" applyProtection="1">
      <alignment vertical="center" wrapText="1"/>
    </xf>
    <xf numFmtId="3" fontId="81" fillId="0" borderId="57" xfId="0" applyNumberFormat="1" applyFont="1" applyFill="1" applyBorder="1" applyAlignment="1" applyProtection="1">
      <alignment horizontal="right" vertical="center" wrapText="1"/>
    </xf>
    <xf numFmtId="3" fontId="81" fillId="0" borderId="140" xfId="0" applyNumberFormat="1" applyFont="1" applyFill="1" applyBorder="1" applyAlignment="1" applyProtection="1">
      <alignment horizontal="right" vertical="center" wrapText="1"/>
    </xf>
    <xf numFmtId="165" fontId="81" fillId="0" borderId="134" xfId="0" applyNumberFormat="1" applyFont="1" applyFill="1" applyBorder="1" applyAlignment="1" applyProtection="1">
      <alignment vertical="center" wrapText="1"/>
    </xf>
    <xf numFmtId="3" fontId="89" fillId="0" borderId="141" xfId="0" applyNumberFormat="1" applyFont="1" applyFill="1" applyBorder="1" applyAlignment="1" applyProtection="1">
      <alignment vertical="center" wrapText="1"/>
    </xf>
    <xf numFmtId="3" fontId="89" fillId="0" borderId="142" xfId="0" applyNumberFormat="1" applyFont="1" applyFill="1" applyBorder="1" applyAlignment="1" applyProtection="1">
      <alignment vertical="center" wrapText="1"/>
    </xf>
    <xf numFmtId="165" fontId="89" fillId="0" borderId="142" xfId="0" applyNumberFormat="1" applyFont="1" applyFill="1" applyBorder="1" applyAlignment="1" applyProtection="1">
      <alignment vertical="center" wrapText="1"/>
    </xf>
    <xf numFmtId="0" fontId="81" fillId="0" borderId="0" xfId="0" applyNumberFormat="1" applyFont="1" applyFill="1" applyBorder="1" applyAlignment="1" applyProtection="1">
      <alignment vertical="center" wrapText="1"/>
    </xf>
    <xf numFmtId="3" fontId="89" fillId="0" borderId="126" xfId="0" applyNumberFormat="1" applyFont="1" applyFill="1" applyBorder="1" applyAlignment="1" applyProtection="1">
      <alignment vertical="center" wrapText="1"/>
    </xf>
    <xf numFmtId="3" fontId="89" fillId="0" borderId="88" xfId="0" applyNumberFormat="1" applyFont="1" applyFill="1" applyBorder="1" applyAlignment="1" applyProtection="1">
      <alignment vertical="center" wrapText="1"/>
    </xf>
    <xf numFmtId="165" fontId="89" fillId="0" borderId="88" xfId="0" applyNumberFormat="1" applyFont="1" applyFill="1" applyBorder="1" applyAlignment="1" applyProtection="1">
      <alignment vertical="center" wrapText="1"/>
    </xf>
    <xf numFmtId="0" fontId="81" fillId="0" borderId="135" xfId="0" applyNumberFormat="1" applyFont="1" applyFill="1" applyBorder="1" applyAlignment="1" applyProtection="1">
      <alignment vertical="center" wrapText="1"/>
    </xf>
    <xf numFmtId="3" fontId="81" fillId="0" borderId="144" xfId="0" applyNumberFormat="1" applyFont="1" applyFill="1" applyBorder="1" applyAlignment="1" applyProtection="1">
      <alignment horizontal="right" vertical="center" wrapText="1"/>
    </xf>
    <xf numFmtId="3" fontId="81" fillId="0" borderId="145" xfId="0" applyNumberFormat="1" applyFont="1" applyFill="1" applyBorder="1" applyAlignment="1" applyProtection="1">
      <alignment horizontal="right" vertical="center" wrapText="1"/>
    </xf>
    <xf numFmtId="165" fontId="81" fillId="0" borderId="133" xfId="0" applyNumberFormat="1" applyFont="1" applyFill="1" applyBorder="1" applyAlignment="1" applyProtection="1">
      <alignment vertical="center" wrapText="1"/>
    </xf>
    <xf numFmtId="165" fontId="81" fillId="0" borderId="135" xfId="0" applyNumberFormat="1" applyFont="1" applyFill="1" applyBorder="1" applyAlignment="1" applyProtection="1">
      <alignment vertical="center" wrapText="1"/>
    </xf>
    <xf numFmtId="43" fontId="81" fillId="0" borderId="140" xfId="46" applyFont="1" applyFill="1" applyBorder="1" applyAlignment="1" applyProtection="1">
      <alignment horizontal="right" vertical="center" wrapText="1"/>
    </xf>
    <xf numFmtId="43" fontId="81" fillId="0" borderId="57" xfId="46" applyFont="1" applyFill="1" applyBorder="1" applyAlignment="1" applyProtection="1">
      <alignment horizontal="right" vertical="center" wrapText="1"/>
    </xf>
    <xf numFmtId="43" fontId="81" fillId="0" borderId="135" xfId="46" applyFont="1" applyFill="1" applyBorder="1" applyAlignment="1" applyProtection="1">
      <alignment vertical="center" wrapText="1"/>
    </xf>
    <xf numFmtId="0" fontId="81" fillId="0" borderId="41" xfId="0" applyNumberFormat="1" applyFont="1" applyFill="1" applyBorder="1" applyAlignment="1" applyProtection="1">
      <alignment vertical="center" wrapText="1"/>
    </xf>
    <xf numFmtId="0" fontId="81" fillId="2" borderId="139" xfId="0" applyNumberFormat="1" applyFont="1" applyFill="1" applyBorder="1" applyAlignment="1" applyProtection="1">
      <alignment vertical="center" wrapText="1"/>
    </xf>
    <xf numFmtId="43" fontId="81" fillId="0" borderId="57" xfId="46" applyFont="1" applyFill="1" applyBorder="1" applyAlignment="1" applyProtection="1">
      <alignment horizontal="center" vertical="center" wrapText="1"/>
    </xf>
    <xf numFmtId="43" fontId="81" fillId="0" borderId="134" xfId="46" applyFont="1" applyFill="1" applyBorder="1" applyAlignment="1" applyProtection="1">
      <alignment horizontal="center" vertical="center" wrapText="1"/>
    </xf>
    <xf numFmtId="3" fontId="81" fillId="2" borderId="135" xfId="0" applyNumberFormat="1" applyFont="1" applyFill="1" applyBorder="1" applyAlignment="1" applyProtection="1">
      <alignment vertical="center" wrapText="1"/>
    </xf>
    <xf numFmtId="165" fontId="81" fillId="2" borderId="134" xfId="0" applyNumberFormat="1" applyFont="1" applyFill="1" applyBorder="1" applyAlignment="1" applyProtection="1">
      <alignment vertical="center" wrapText="1"/>
    </xf>
    <xf numFmtId="0" fontId="81" fillId="2" borderId="95" xfId="0" applyNumberFormat="1" applyFont="1" applyFill="1" applyBorder="1" applyAlignment="1" applyProtection="1">
      <alignment vertical="center" wrapText="1"/>
    </xf>
    <xf numFmtId="0" fontId="81" fillId="2" borderId="65" xfId="0" applyNumberFormat="1" applyFont="1" applyFill="1" applyBorder="1" applyAlignment="1" applyProtection="1">
      <alignment vertical="center" wrapText="1"/>
    </xf>
    <xf numFmtId="0" fontId="74" fillId="0" borderId="0" xfId="0" applyFont="1" applyAlignment="1">
      <alignment wrapText="1"/>
    </xf>
    <xf numFmtId="0" fontId="81" fillId="2" borderId="114" xfId="0" applyNumberFormat="1" applyFont="1" applyFill="1" applyBorder="1" applyAlignment="1" applyProtection="1">
      <alignment vertical="center" wrapText="1"/>
    </xf>
    <xf numFmtId="0" fontId="81" fillId="2" borderId="146" xfId="0" applyNumberFormat="1" applyFont="1" applyFill="1" applyBorder="1" applyAlignment="1" applyProtection="1">
      <alignment vertical="center" wrapText="1"/>
    </xf>
    <xf numFmtId="0" fontId="81" fillId="0" borderId="149" xfId="0" applyNumberFormat="1" applyFont="1" applyFill="1" applyBorder="1" applyAlignment="1" applyProtection="1">
      <alignment vertical="center" wrapText="1"/>
    </xf>
    <xf numFmtId="165" fontId="81" fillId="0" borderId="150" xfId="0" applyNumberFormat="1" applyFont="1" applyFill="1" applyBorder="1" applyAlignment="1" applyProtection="1">
      <alignment vertical="center" wrapText="1"/>
    </xf>
    <xf numFmtId="3" fontId="81" fillId="0" borderId="147" xfId="0" applyNumberFormat="1" applyFont="1" applyFill="1" applyBorder="1" applyAlignment="1" applyProtection="1">
      <alignment horizontal="right" vertical="center" wrapText="1"/>
    </xf>
    <xf numFmtId="3" fontId="81" fillId="0" borderId="151" xfId="0" applyNumberFormat="1" applyFont="1" applyFill="1" applyBorder="1" applyAlignment="1" applyProtection="1">
      <alignment horizontal="right" vertical="center" wrapText="1"/>
    </xf>
    <xf numFmtId="165" fontId="81" fillId="0" borderId="149" xfId="0" applyNumberFormat="1" applyFont="1" applyFill="1" applyBorder="1" applyAlignment="1" applyProtection="1">
      <alignment vertical="center" wrapText="1"/>
    </xf>
    <xf numFmtId="0" fontId="81" fillId="0" borderId="133" xfId="0" applyNumberFormat="1" applyFont="1" applyFill="1" applyBorder="1" applyAlignment="1" applyProtection="1">
      <alignment vertical="center" wrapText="1"/>
    </xf>
    <xf numFmtId="165" fontId="81" fillId="0" borderId="153" xfId="0" applyNumberFormat="1" applyFont="1" applyFill="1" applyBorder="1" applyAlignment="1" applyProtection="1">
      <alignment vertical="center" wrapText="1"/>
    </xf>
    <xf numFmtId="3" fontId="81" fillId="0" borderId="135" xfId="0" applyNumberFormat="1" applyFont="1" applyFill="1" applyBorder="1" applyAlignment="1" applyProtection="1">
      <alignment vertical="center" wrapText="1"/>
    </xf>
    <xf numFmtId="3" fontId="81" fillId="0" borderId="154" xfId="0" applyNumberFormat="1" applyFont="1" applyFill="1" applyBorder="1" applyAlignment="1" applyProtection="1">
      <alignment vertical="center" wrapText="1"/>
    </xf>
    <xf numFmtId="3" fontId="90" fillId="0" borderId="145" xfId="0" applyNumberFormat="1" applyFont="1" applyFill="1" applyBorder="1" applyAlignment="1" applyProtection="1">
      <alignment horizontal="right" vertical="top" wrapText="1"/>
    </xf>
    <xf numFmtId="3" fontId="90" fillId="0" borderId="144" xfId="0" applyNumberFormat="1" applyFont="1" applyFill="1" applyBorder="1" applyAlignment="1" applyProtection="1">
      <alignment horizontal="right" vertical="top" wrapText="1"/>
    </xf>
    <xf numFmtId="0" fontId="89" fillId="0" borderId="0" xfId="0" applyNumberFormat="1" applyFont="1" applyFill="1" applyBorder="1" applyAlignment="1" applyProtection="1">
      <alignment vertical="center" wrapText="1"/>
    </xf>
    <xf numFmtId="3" fontId="81" fillId="0" borderId="155" xfId="0" applyNumberFormat="1" applyFont="1" applyFill="1" applyBorder="1" applyAlignment="1" applyProtection="1">
      <alignment horizontal="right" vertical="center" wrapText="1"/>
    </xf>
    <xf numFmtId="3" fontId="81" fillId="0" borderId="156" xfId="0" applyNumberFormat="1" applyFont="1" applyFill="1" applyBorder="1" applyAlignment="1" applyProtection="1">
      <alignment horizontal="right" vertical="center" wrapText="1"/>
    </xf>
    <xf numFmtId="3" fontId="89" fillId="31" borderId="135" xfId="0" applyNumberFormat="1" applyFont="1" applyFill="1" applyBorder="1" applyAlignment="1" applyProtection="1">
      <alignment vertical="center" wrapText="1"/>
    </xf>
    <xf numFmtId="3" fontId="81" fillId="0" borderId="152" xfId="0" applyNumberFormat="1" applyFont="1" applyFill="1" applyBorder="1" applyAlignment="1" applyProtection="1">
      <alignment vertical="center" wrapText="1"/>
    </xf>
    <xf numFmtId="3" fontId="90" fillId="0" borderId="140" xfId="0" applyNumberFormat="1" applyFont="1" applyFill="1" applyBorder="1" applyAlignment="1" applyProtection="1">
      <alignment horizontal="right" vertical="center" wrapText="1"/>
    </xf>
    <xf numFmtId="3" fontId="90" fillId="0" borderId="57" xfId="0" applyNumberFormat="1" applyFont="1" applyFill="1" applyBorder="1" applyAlignment="1" applyProtection="1">
      <alignment horizontal="right" vertical="center" wrapText="1"/>
    </xf>
    <xf numFmtId="43" fontId="89" fillId="32" borderId="135" xfId="46" applyFont="1" applyFill="1" applyBorder="1" applyAlignment="1" applyProtection="1">
      <alignment vertical="center" wrapText="1"/>
    </xf>
    <xf numFmtId="43" fontId="89" fillId="32" borderId="134" xfId="46" applyFont="1" applyFill="1" applyBorder="1" applyAlignment="1" applyProtection="1">
      <alignment vertical="center" wrapText="1"/>
    </xf>
    <xf numFmtId="43" fontId="89" fillId="32" borderId="138" xfId="46" applyFont="1" applyFill="1" applyBorder="1" applyAlignment="1" applyProtection="1">
      <alignment vertical="center" wrapText="1"/>
    </xf>
    <xf numFmtId="43" fontId="81" fillId="0" borderId="134" xfId="46" applyFont="1" applyFill="1" applyBorder="1" applyAlignment="1" applyProtection="1">
      <alignment vertical="center" wrapText="1"/>
    </xf>
    <xf numFmtId="43" fontId="81" fillId="0" borderId="133" xfId="46" applyFont="1" applyFill="1" applyBorder="1" applyAlignment="1" applyProtection="1">
      <alignment vertical="center" wrapText="1"/>
    </xf>
    <xf numFmtId="3" fontId="81" fillId="0" borderId="133" xfId="0" applyNumberFormat="1" applyFont="1" applyFill="1" applyBorder="1" applyAlignment="1" applyProtection="1">
      <alignment vertical="center" wrapText="1"/>
    </xf>
    <xf numFmtId="3" fontId="81" fillId="0" borderId="57" xfId="0" applyNumberFormat="1" applyFont="1" applyFill="1" applyBorder="1" applyAlignment="1" applyProtection="1">
      <alignment horizontal="right" vertical="top" wrapText="1"/>
    </xf>
    <xf numFmtId="3" fontId="81" fillId="0" borderId="140" xfId="0" applyNumberFormat="1" applyFont="1" applyFill="1" applyBorder="1" applyAlignment="1" applyProtection="1">
      <alignment horizontal="right" vertical="top" wrapText="1"/>
    </xf>
    <xf numFmtId="43" fontId="81" fillId="0" borderId="140" xfId="46" applyFont="1" applyFill="1" applyBorder="1" applyAlignment="1" applyProtection="1">
      <alignment horizontal="center" vertical="center" wrapText="1"/>
    </xf>
    <xf numFmtId="43" fontId="81" fillId="0" borderId="133" xfId="46" applyFont="1" applyFill="1" applyBorder="1" applyAlignment="1" applyProtection="1">
      <alignment horizontal="center" vertical="center" wrapText="1"/>
    </xf>
    <xf numFmtId="3" fontId="89" fillId="31" borderId="137" xfId="0" applyNumberFormat="1" applyFont="1" applyFill="1" applyBorder="1" applyAlignment="1" applyProtection="1">
      <alignment vertical="center" wrapText="1"/>
    </xf>
    <xf numFmtId="3" fontId="89" fillId="31" borderId="138" xfId="0" applyNumberFormat="1" applyFont="1" applyFill="1" applyBorder="1" applyAlignment="1" applyProtection="1">
      <alignment vertical="center" wrapText="1"/>
    </xf>
    <xf numFmtId="0" fontId="81" fillId="2" borderId="158" xfId="0" applyNumberFormat="1" applyFont="1" applyFill="1" applyBorder="1" applyAlignment="1" applyProtection="1">
      <alignment vertical="center" wrapText="1"/>
    </xf>
    <xf numFmtId="0" fontId="81" fillId="0" borderId="158" xfId="0" applyNumberFormat="1" applyFont="1" applyFill="1" applyBorder="1" applyAlignment="1" applyProtection="1">
      <alignment vertical="center" wrapText="1"/>
    </xf>
    <xf numFmtId="0" fontId="81" fillId="0" borderId="65" xfId="0" applyNumberFormat="1" applyFont="1" applyFill="1" applyBorder="1" applyAlignment="1" applyProtection="1">
      <alignment vertical="center" wrapText="1"/>
    </xf>
    <xf numFmtId="0" fontId="81" fillId="2" borderId="161" xfId="0" applyNumberFormat="1" applyFont="1" applyFill="1" applyBorder="1" applyAlignment="1" applyProtection="1">
      <alignment vertical="center" wrapText="1"/>
    </xf>
    <xf numFmtId="3" fontId="81" fillId="0" borderId="2" xfId="0" applyNumberFormat="1" applyFont="1" applyFill="1" applyBorder="1" applyAlignment="1" applyProtection="1">
      <alignment horizontal="right" vertical="center" wrapText="1"/>
    </xf>
    <xf numFmtId="43" fontId="81" fillId="0" borderId="140" xfId="46" applyFont="1" applyFill="1" applyBorder="1" applyAlignment="1" applyProtection="1">
      <alignment horizontal="right" vertical="top" wrapText="1"/>
    </xf>
    <xf numFmtId="43" fontId="81" fillId="0" borderId="57" xfId="46" applyFont="1" applyFill="1" applyBorder="1" applyAlignment="1" applyProtection="1">
      <alignment horizontal="right" vertical="top" wrapText="1"/>
    </xf>
    <xf numFmtId="3" fontId="81" fillId="0" borderId="142" xfId="0" applyNumberFormat="1" applyFont="1" applyFill="1" applyBorder="1" applyAlignment="1" applyProtection="1">
      <alignment vertical="center" wrapText="1"/>
    </xf>
    <xf numFmtId="3" fontId="81" fillId="0" borderId="142" xfId="0" applyNumberFormat="1" applyFont="1" applyFill="1" applyBorder="1" applyAlignment="1" applyProtection="1">
      <alignment horizontal="right" vertical="center" wrapText="1"/>
    </xf>
    <xf numFmtId="3" fontId="81" fillId="0" borderId="139" xfId="0" applyNumberFormat="1" applyFont="1" applyFill="1" applyBorder="1" applyAlignment="1" applyProtection="1">
      <alignment horizontal="right" vertical="center" wrapText="1"/>
    </xf>
    <xf numFmtId="165" fontId="81" fillId="0" borderId="162" xfId="0" applyNumberFormat="1" applyFont="1" applyFill="1" applyBorder="1" applyAlignment="1" applyProtection="1">
      <alignment vertical="center" wrapText="1"/>
    </xf>
    <xf numFmtId="0" fontId="81" fillId="0" borderId="85" xfId="0" applyNumberFormat="1" applyFont="1" applyFill="1" applyBorder="1" applyAlignment="1" applyProtection="1">
      <alignment vertical="center" wrapText="1"/>
    </xf>
    <xf numFmtId="0" fontId="81" fillId="0" borderId="163" xfId="0" applyNumberFormat="1" applyFont="1" applyFill="1" applyBorder="1" applyAlignment="1" applyProtection="1">
      <alignment vertical="center" wrapText="1"/>
    </xf>
    <xf numFmtId="165" fontId="88" fillId="30" borderId="164" xfId="0" applyNumberFormat="1" applyFont="1" applyFill="1" applyBorder="1" applyAlignment="1" applyProtection="1">
      <alignment vertical="center" wrapText="1"/>
    </xf>
    <xf numFmtId="168" fontId="74" fillId="0" borderId="0" xfId="0" applyNumberFormat="1" applyFont="1"/>
    <xf numFmtId="3" fontId="89" fillId="31" borderId="165" xfId="0" applyNumberFormat="1" applyFont="1" applyFill="1" applyBorder="1" applyAlignment="1" applyProtection="1">
      <alignment vertical="center" wrapText="1"/>
    </xf>
    <xf numFmtId="3" fontId="89" fillId="31" borderId="166" xfId="0" applyNumberFormat="1" applyFont="1" applyFill="1" applyBorder="1" applyAlignment="1" applyProtection="1">
      <alignment vertical="center" wrapText="1"/>
    </xf>
    <xf numFmtId="3" fontId="89" fillId="31" borderId="152" xfId="0" applyNumberFormat="1" applyFont="1" applyFill="1" applyBorder="1" applyAlignment="1" applyProtection="1">
      <alignment vertical="center" wrapText="1"/>
    </xf>
    <xf numFmtId="0" fontId="81" fillId="2" borderId="136" xfId="0" applyNumberFormat="1" applyFont="1" applyFill="1" applyBorder="1" applyAlignment="1" applyProtection="1">
      <alignment vertical="center" wrapText="1"/>
    </xf>
    <xf numFmtId="0" fontId="89" fillId="10" borderId="0" xfId="0" applyNumberFormat="1" applyFont="1" applyFill="1" applyBorder="1" applyAlignment="1" applyProtection="1">
      <alignment vertical="center" wrapText="1"/>
    </xf>
    <xf numFmtId="3" fontId="81" fillId="10" borderId="135" xfId="0" applyNumberFormat="1" applyFont="1" applyFill="1" applyBorder="1" applyAlignment="1" applyProtection="1">
      <alignment vertical="center" wrapText="1"/>
    </xf>
    <xf numFmtId="3" fontId="89" fillId="10" borderId="141" xfId="0" applyNumberFormat="1" applyFont="1" applyFill="1" applyBorder="1" applyAlignment="1" applyProtection="1">
      <alignment vertical="center" wrapText="1"/>
    </xf>
    <xf numFmtId="3" fontId="89" fillId="10" borderId="142" xfId="0" applyNumberFormat="1" applyFont="1" applyFill="1" applyBorder="1" applyAlignment="1" applyProtection="1">
      <alignment vertical="center" wrapText="1"/>
    </xf>
    <xf numFmtId="165" fontId="89" fillId="10" borderId="142" xfId="0" applyNumberFormat="1" applyFont="1" applyFill="1" applyBorder="1" applyAlignment="1" applyProtection="1">
      <alignment vertical="center" wrapText="1"/>
    </xf>
    <xf numFmtId="0" fontId="74" fillId="10" borderId="0" xfId="0" applyFont="1" applyFill="1"/>
    <xf numFmtId="3" fontId="89" fillId="10" borderId="126" xfId="0" applyNumberFormat="1" applyFont="1" applyFill="1" applyBorder="1" applyAlignment="1" applyProtection="1">
      <alignment vertical="center" wrapText="1"/>
    </xf>
    <xf numFmtId="3" fontId="89" fillId="10" borderId="88" xfId="0" applyNumberFormat="1" applyFont="1" applyFill="1" applyBorder="1" applyAlignment="1" applyProtection="1">
      <alignment vertical="center" wrapText="1"/>
    </xf>
    <xf numFmtId="165" fontId="89" fillId="10" borderId="88" xfId="0" applyNumberFormat="1" applyFont="1" applyFill="1" applyBorder="1" applyAlignment="1" applyProtection="1">
      <alignment vertical="center" wrapText="1"/>
    </xf>
    <xf numFmtId="0" fontId="81" fillId="10" borderId="0" xfId="0" applyNumberFormat="1" applyFont="1" applyFill="1" applyBorder="1" applyAlignment="1" applyProtection="1">
      <alignment vertical="center" wrapText="1"/>
    </xf>
    <xf numFmtId="0" fontId="81" fillId="10" borderId="135" xfId="0" applyNumberFormat="1" applyFont="1" applyFill="1" applyBorder="1" applyAlignment="1" applyProtection="1">
      <alignment vertical="center" wrapText="1"/>
    </xf>
    <xf numFmtId="165" fontId="81" fillId="10" borderId="134" xfId="0" applyNumberFormat="1" applyFont="1" applyFill="1" applyBorder="1" applyAlignment="1" applyProtection="1">
      <alignment vertical="center" wrapText="1"/>
    </xf>
    <xf numFmtId="3" fontId="81" fillId="10" borderId="154" xfId="0" applyNumberFormat="1" applyFont="1" applyFill="1" applyBorder="1" applyAlignment="1" applyProtection="1">
      <alignment vertical="center" wrapText="1"/>
    </xf>
    <xf numFmtId="3" fontId="81" fillId="10" borderId="133" xfId="0" applyNumberFormat="1" applyFont="1" applyFill="1" applyBorder="1" applyAlignment="1" applyProtection="1">
      <alignment vertical="center" wrapText="1"/>
    </xf>
    <xf numFmtId="0" fontId="74" fillId="10" borderId="0" xfId="0" applyFont="1" applyFill="1" applyAlignment="1">
      <alignment vertical="center"/>
    </xf>
    <xf numFmtId="3" fontId="81" fillId="10" borderId="137" xfId="0" applyNumberFormat="1" applyFont="1" applyFill="1" applyBorder="1" applyAlignment="1" applyProtection="1">
      <alignment vertical="center" wrapText="1"/>
    </xf>
    <xf numFmtId="0" fontId="81" fillId="2" borderId="160" xfId="0" applyNumberFormat="1" applyFont="1" applyFill="1" applyBorder="1" applyAlignment="1" applyProtection="1">
      <alignment vertical="center" wrapText="1"/>
    </xf>
    <xf numFmtId="0" fontId="81" fillId="10" borderId="149" xfId="0" applyNumberFormat="1" applyFont="1" applyFill="1" applyBorder="1" applyAlignment="1" applyProtection="1">
      <alignment vertical="center" wrapText="1"/>
    </xf>
    <xf numFmtId="165" fontId="81" fillId="10" borderId="150" xfId="0" applyNumberFormat="1" applyFont="1" applyFill="1" applyBorder="1" applyAlignment="1" applyProtection="1">
      <alignment vertical="center" wrapText="1"/>
    </xf>
    <xf numFmtId="3" fontId="81" fillId="10" borderId="117" xfId="0" applyNumberFormat="1" applyFont="1" applyFill="1" applyBorder="1" applyAlignment="1" applyProtection="1">
      <alignment vertical="center" wrapText="1"/>
    </xf>
    <xf numFmtId="3" fontId="81" fillId="10" borderId="89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/>
    <xf numFmtId="0" fontId="70" fillId="0" borderId="0" xfId="0" applyFont="1" applyAlignment="1">
      <alignment vertical="top"/>
    </xf>
    <xf numFmtId="0" fontId="4" fillId="2" borderId="0" xfId="0" applyNumberFormat="1" applyFont="1" applyFill="1" applyBorder="1" applyAlignment="1" applyProtection="1">
      <alignment horizont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92" fillId="0" borderId="76" xfId="0" applyNumberFormat="1" applyFont="1" applyFill="1" applyBorder="1" applyAlignment="1" applyProtection="1">
      <alignment horizontal="center" vertical="center" wrapText="1"/>
    </xf>
    <xf numFmtId="0" fontId="92" fillId="0" borderId="170" xfId="0" applyNumberFormat="1" applyFont="1" applyFill="1" applyBorder="1" applyAlignment="1" applyProtection="1">
      <alignment horizontal="center" vertical="center" wrapText="1"/>
    </xf>
    <xf numFmtId="0" fontId="92" fillId="0" borderId="171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3" fontId="21" fillId="2" borderId="23" xfId="0" applyNumberFormat="1" applyFont="1" applyFill="1" applyBorder="1" applyAlignment="1" applyProtection="1">
      <alignment horizontal="right" vertical="center" wrapText="1"/>
    </xf>
    <xf numFmtId="165" fontId="21" fillId="2" borderId="23" xfId="0" applyNumberFormat="1" applyFont="1" applyFill="1" applyBorder="1" applyAlignment="1" applyProtection="1">
      <alignment horizontal="right" vertical="center" wrapText="1"/>
    </xf>
    <xf numFmtId="0" fontId="92" fillId="0" borderId="173" xfId="0" applyNumberFormat="1" applyFont="1" applyFill="1" applyBorder="1" applyAlignment="1" applyProtection="1">
      <alignment horizontal="center" vertical="center" wrapText="1"/>
    </xf>
    <xf numFmtId="0" fontId="92" fillId="0" borderId="174" xfId="0" applyNumberFormat="1" applyFont="1" applyFill="1" applyBorder="1" applyAlignment="1" applyProtection="1">
      <alignment horizontal="center" vertical="center" wrapText="1"/>
    </xf>
    <xf numFmtId="165" fontId="93" fillId="2" borderId="175" xfId="0" applyNumberFormat="1" applyFont="1" applyFill="1" applyBorder="1" applyAlignment="1" applyProtection="1">
      <alignment vertical="center" wrapText="1"/>
    </xf>
    <xf numFmtId="3" fontId="30" fillId="8" borderId="179" xfId="0" applyNumberFormat="1" applyFont="1" applyFill="1" applyBorder="1" applyAlignment="1" applyProtection="1">
      <alignment vertical="center" wrapText="1"/>
    </xf>
    <xf numFmtId="165" fontId="30" fillId="8" borderId="179" xfId="0" applyNumberFormat="1" applyFont="1" applyFill="1" applyBorder="1" applyAlignment="1" applyProtection="1">
      <alignment vertical="center" wrapText="1"/>
    </xf>
    <xf numFmtId="0" fontId="92" fillId="2" borderId="41" xfId="0" applyNumberFormat="1" applyFont="1" applyFill="1" applyBorder="1" applyAlignment="1" applyProtection="1">
      <alignment vertical="center" wrapText="1"/>
    </xf>
    <xf numFmtId="0" fontId="92" fillId="0" borderId="161" xfId="0" applyNumberFormat="1" applyFont="1" applyFill="1" applyBorder="1" applyAlignment="1" applyProtection="1">
      <alignment horizontal="center" vertical="center" wrapText="1"/>
    </xf>
    <xf numFmtId="3" fontId="19" fillId="33" borderId="182" xfId="0" applyNumberFormat="1" applyFont="1" applyFill="1" applyBorder="1" applyAlignment="1" applyProtection="1">
      <alignment horizontal="right" vertical="center" wrapText="1"/>
    </xf>
    <xf numFmtId="165" fontId="19" fillId="33" borderId="182" xfId="0" applyNumberFormat="1" applyFont="1" applyFill="1" applyBorder="1" applyAlignment="1" applyProtection="1">
      <alignment horizontal="right" vertical="center" wrapText="1"/>
    </xf>
    <xf numFmtId="3" fontId="8" fillId="34" borderId="57" xfId="0" applyNumberFormat="1" applyFont="1" applyFill="1" applyBorder="1" applyAlignment="1" applyProtection="1">
      <alignment horizontal="right" vertical="center" wrapText="1"/>
    </xf>
    <xf numFmtId="3" fontId="8" fillId="34" borderId="140" xfId="0" applyNumberFormat="1" applyFont="1" applyFill="1" applyBorder="1" applyAlignment="1" applyProtection="1">
      <alignment horizontal="right" vertical="center" wrapText="1"/>
    </xf>
    <xf numFmtId="165" fontId="8" fillId="34" borderId="183" xfId="0" applyNumberFormat="1" applyFont="1" applyFill="1" applyBorder="1" applyAlignment="1" applyProtection="1">
      <alignment horizontal="right" vertical="center" wrapText="1"/>
    </xf>
    <xf numFmtId="3" fontId="4" fillId="2" borderId="57" xfId="0" applyNumberFormat="1" applyFont="1" applyFill="1" applyBorder="1" applyAlignment="1" applyProtection="1">
      <alignment horizontal="right" vertical="center" wrapText="1"/>
    </xf>
    <xf numFmtId="3" fontId="4" fillId="2" borderId="140" xfId="0" applyNumberFormat="1" applyFont="1" applyFill="1" applyBorder="1" applyAlignment="1" applyProtection="1">
      <alignment horizontal="right" vertical="center" wrapText="1"/>
    </xf>
    <xf numFmtId="165" fontId="4" fillId="2" borderId="183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3" fontId="27" fillId="2" borderId="57" xfId="0" applyNumberFormat="1" applyFont="1" applyFill="1" applyBorder="1" applyAlignment="1" applyProtection="1">
      <alignment horizontal="right" vertical="center" wrapText="1"/>
    </xf>
    <xf numFmtId="3" fontId="27" fillId="2" borderId="140" xfId="0" applyNumberFormat="1" applyFont="1" applyFill="1" applyBorder="1" applyAlignment="1" applyProtection="1">
      <alignment horizontal="right" vertical="center" wrapText="1"/>
    </xf>
    <xf numFmtId="165" fontId="27" fillId="2" borderId="183" xfId="0" applyNumberFormat="1" applyFont="1" applyFill="1" applyBorder="1" applyAlignment="1" applyProtection="1">
      <alignment horizontal="right" vertical="center" wrapText="1"/>
    </xf>
    <xf numFmtId="0" fontId="27" fillId="2" borderId="0" xfId="0" applyNumberFormat="1" applyFont="1" applyFill="1" applyBorder="1" applyAlignment="1" applyProtection="1">
      <alignment horizontal="left" vertical="center" wrapText="1"/>
    </xf>
    <xf numFmtId="0" fontId="94" fillId="0" borderId="0" xfId="0" applyFont="1"/>
    <xf numFmtId="0" fontId="4" fillId="2" borderId="158" xfId="0" applyNumberFormat="1" applyFont="1" applyFill="1" applyBorder="1" applyAlignment="1" applyProtection="1">
      <alignment vertical="center" wrapText="1"/>
    </xf>
    <xf numFmtId="3" fontId="27" fillId="2" borderId="184" xfId="0" applyNumberFormat="1" applyFont="1" applyFill="1" applyBorder="1" applyAlignment="1" applyProtection="1">
      <alignment horizontal="right" vertical="center" wrapText="1"/>
    </xf>
    <xf numFmtId="3" fontId="27" fillId="2" borderId="186" xfId="0" applyNumberFormat="1" applyFont="1" applyFill="1" applyBorder="1" applyAlignment="1" applyProtection="1">
      <alignment horizontal="right" vertical="center" wrapText="1"/>
    </xf>
    <xf numFmtId="165" fontId="27" fillId="2" borderId="187" xfId="0" applyNumberFormat="1" applyFont="1" applyFill="1" applyBorder="1" applyAlignment="1" applyProtection="1">
      <alignment horizontal="right" vertical="center" wrapText="1"/>
    </xf>
    <xf numFmtId="3" fontId="4" fillId="2" borderId="144" xfId="0" applyNumberFormat="1" applyFont="1" applyFill="1" applyBorder="1" applyAlignment="1" applyProtection="1">
      <alignment horizontal="right" vertical="center" wrapText="1"/>
    </xf>
    <xf numFmtId="3" fontId="4" fillId="2" borderId="145" xfId="0" applyNumberFormat="1" applyFont="1" applyFill="1" applyBorder="1" applyAlignment="1" applyProtection="1">
      <alignment horizontal="right" vertical="center" wrapText="1"/>
    </xf>
    <xf numFmtId="165" fontId="4" fillId="2" borderId="188" xfId="0" applyNumberFormat="1" applyFont="1" applyFill="1" applyBorder="1" applyAlignment="1" applyProtection="1">
      <alignment horizontal="right" vertical="center" wrapText="1"/>
    </xf>
    <xf numFmtId="0" fontId="4" fillId="2" borderId="8" xfId="0" applyNumberFormat="1" applyFont="1" applyFill="1" applyBorder="1" applyAlignment="1" applyProtection="1">
      <alignment horizontal="left" vertical="center" wrapText="1"/>
    </xf>
    <xf numFmtId="0" fontId="4" fillId="2" borderId="139" xfId="0" applyNumberFormat="1" applyFont="1" applyFill="1" applyBorder="1" applyAlignment="1" applyProtection="1">
      <alignment horizontal="left" vertical="center" wrapText="1"/>
    </xf>
    <xf numFmtId="0" fontId="4" fillId="2" borderId="158" xfId="0" applyNumberFormat="1" applyFont="1" applyFill="1" applyBorder="1" applyAlignment="1" applyProtection="1">
      <alignment horizontal="left" vertical="center" wrapText="1"/>
    </xf>
    <xf numFmtId="0" fontId="27" fillId="2" borderId="139" xfId="0" applyNumberFormat="1" applyFont="1" applyFill="1" applyBorder="1" applyAlignment="1" applyProtection="1">
      <alignment horizontal="left" vertical="center" wrapText="1"/>
    </xf>
    <xf numFmtId="0" fontId="27" fillId="2" borderId="33" xfId="0" applyNumberFormat="1" applyFont="1" applyFill="1" applyBorder="1" applyAlignment="1" applyProtection="1">
      <alignment vertical="center" wrapText="1"/>
    </xf>
    <xf numFmtId="0" fontId="27" fillId="2" borderId="8" xfId="0" applyNumberFormat="1" applyFont="1" applyFill="1" applyBorder="1" applyAlignment="1" applyProtection="1">
      <alignment vertical="center" wrapText="1"/>
    </xf>
    <xf numFmtId="0" fontId="27" fillId="2" borderId="68" xfId="0" applyNumberFormat="1" applyFont="1" applyFill="1" applyBorder="1" applyAlignment="1" applyProtection="1">
      <alignment vertical="center" wrapText="1"/>
    </xf>
    <xf numFmtId="0" fontId="4" fillId="2" borderId="139" xfId="0" applyNumberFormat="1" applyFont="1" applyFill="1" applyBorder="1" applyAlignment="1" applyProtection="1">
      <alignment vertical="center" wrapText="1"/>
    </xf>
    <xf numFmtId="0" fontId="4" fillId="2" borderId="189" xfId="0" applyNumberFormat="1" applyFont="1" applyFill="1" applyBorder="1" applyAlignment="1" applyProtection="1">
      <alignment vertical="center" wrapText="1"/>
    </xf>
    <xf numFmtId="0" fontId="4" fillId="2" borderId="190" xfId="0" applyNumberFormat="1" applyFont="1" applyFill="1" applyBorder="1" applyAlignment="1" applyProtection="1">
      <alignment vertical="center" wrapText="1"/>
    </xf>
    <xf numFmtId="3" fontId="27" fillId="2" borderId="193" xfId="0" applyNumberFormat="1" applyFont="1" applyFill="1" applyBorder="1" applyAlignment="1" applyProtection="1">
      <alignment horizontal="right" vertical="center" wrapText="1"/>
    </xf>
    <xf numFmtId="3" fontId="27" fillId="2" borderId="194" xfId="0" applyNumberFormat="1" applyFont="1" applyFill="1" applyBorder="1" applyAlignment="1" applyProtection="1">
      <alignment horizontal="right" vertical="center" wrapText="1"/>
    </xf>
    <xf numFmtId="165" fontId="27" fillId="2" borderId="195" xfId="0" applyNumberFormat="1" applyFont="1" applyFill="1" applyBorder="1" applyAlignment="1" applyProtection="1">
      <alignment horizontal="right" vertical="center" wrapText="1"/>
    </xf>
    <xf numFmtId="0" fontId="92" fillId="2" borderId="197" xfId="0" applyNumberFormat="1" applyFont="1" applyFill="1" applyBorder="1" applyAlignment="1" applyProtection="1">
      <alignment vertical="center" wrapText="1"/>
    </xf>
    <xf numFmtId="0" fontId="92" fillId="0" borderId="198" xfId="0" applyNumberFormat="1" applyFont="1" applyFill="1" applyBorder="1" applyAlignment="1" applyProtection="1">
      <alignment horizontal="center" vertical="center" wrapText="1"/>
    </xf>
    <xf numFmtId="0" fontId="92" fillId="0" borderId="199" xfId="0" applyNumberFormat="1" applyFont="1" applyFill="1" applyBorder="1" applyAlignment="1" applyProtection="1">
      <alignment horizontal="center" vertical="center" wrapText="1"/>
    </xf>
    <xf numFmtId="0" fontId="92" fillId="0" borderId="200" xfId="0" applyNumberFormat="1" applyFont="1" applyFill="1" applyBorder="1" applyAlignment="1" applyProtection="1">
      <alignment horizontal="center" vertical="center" wrapText="1"/>
    </xf>
    <xf numFmtId="0" fontId="92" fillId="0" borderId="201" xfId="0" applyNumberFormat="1" applyFont="1" applyFill="1" applyBorder="1" applyAlignment="1" applyProtection="1">
      <alignment horizontal="center" vertical="center" wrapText="1"/>
    </xf>
    <xf numFmtId="3" fontId="19" fillId="33" borderId="202" xfId="0" applyNumberFormat="1" applyFont="1" applyFill="1" applyBorder="1" applyAlignment="1" applyProtection="1">
      <alignment horizontal="right" vertical="center" wrapText="1"/>
    </xf>
    <xf numFmtId="165" fontId="19" fillId="33" borderId="202" xfId="0" applyNumberFormat="1" applyFont="1" applyFill="1" applyBorder="1" applyAlignment="1" applyProtection="1">
      <alignment horizontal="right" vertical="center" wrapText="1"/>
    </xf>
    <xf numFmtId="0" fontId="4" fillId="2" borderId="41" xfId="0" applyNumberFormat="1" applyFont="1" applyFill="1" applyBorder="1" applyAlignment="1" applyProtection="1">
      <alignment vertical="center" wrapText="1"/>
    </xf>
    <xf numFmtId="165" fontId="8" fillId="36" borderId="183" xfId="0" applyNumberFormat="1" applyFont="1" applyFill="1" applyBorder="1" applyAlignment="1" applyProtection="1">
      <alignment horizontal="right" vertical="center" wrapText="1"/>
    </xf>
    <xf numFmtId="3" fontId="8" fillId="34" borderId="204" xfId="0" applyNumberFormat="1" applyFont="1" applyFill="1" applyBorder="1" applyAlignment="1" applyProtection="1">
      <alignment horizontal="right" vertical="center" wrapText="1"/>
    </xf>
    <xf numFmtId="3" fontId="8" fillId="34" borderId="207" xfId="0" applyNumberFormat="1" applyFont="1" applyFill="1" applyBorder="1" applyAlignment="1" applyProtection="1">
      <alignment horizontal="right" vertical="center" wrapText="1"/>
    </xf>
    <xf numFmtId="165" fontId="8" fillId="34" borderId="208" xfId="0" applyNumberFormat="1" applyFont="1" applyFill="1" applyBorder="1" applyAlignment="1" applyProtection="1">
      <alignment horizontal="right" vertical="center" wrapText="1"/>
    </xf>
    <xf numFmtId="0" fontId="4" fillId="2" borderId="209" xfId="0" applyNumberFormat="1" applyFont="1" applyFill="1" applyBorder="1" applyAlignment="1" applyProtection="1">
      <alignment horizontal="left" vertical="center" wrapText="1"/>
    </xf>
    <xf numFmtId="0" fontId="95" fillId="0" borderId="0" xfId="0" applyFont="1" applyAlignment="1">
      <alignment vertical="center"/>
    </xf>
    <xf numFmtId="3" fontId="95" fillId="0" borderId="0" xfId="0" applyNumberFormat="1" applyFont="1" applyAlignment="1">
      <alignment vertical="center"/>
    </xf>
    <xf numFmtId="0" fontId="76" fillId="0" borderId="0" xfId="6" applyFont="1" applyAlignment="1">
      <alignment horizontal="center"/>
    </xf>
    <xf numFmtId="0" fontId="76" fillId="0" borderId="0" xfId="6" applyFont="1"/>
    <xf numFmtId="0" fontId="97" fillId="0" borderId="0" xfId="6" applyFont="1" applyAlignment="1">
      <alignment horizontal="center"/>
    </xf>
    <xf numFmtId="0" fontId="96" fillId="0" borderId="0" xfId="6" applyFont="1" applyBorder="1" applyAlignment="1">
      <alignment horizontal="right"/>
    </xf>
    <xf numFmtId="0" fontId="76" fillId="0" borderId="0" xfId="6" applyFont="1" applyBorder="1" applyAlignment="1">
      <alignment horizontal="center"/>
    </xf>
    <xf numFmtId="0" fontId="76" fillId="0" borderId="0" xfId="6" applyFont="1" applyBorder="1"/>
    <xf numFmtId="0" fontId="76" fillId="0" borderId="0" xfId="6" applyFont="1" applyBorder="1" applyAlignment="1">
      <alignment horizontal="right"/>
    </xf>
    <xf numFmtId="0" fontId="98" fillId="0" borderId="215" xfId="6" quotePrefix="1" applyFont="1" applyBorder="1" applyAlignment="1">
      <alignment horizontal="center" vertical="center" wrapText="1"/>
    </xf>
    <xf numFmtId="0" fontId="98" fillId="0" borderId="114" xfId="6" quotePrefix="1" applyFont="1" applyBorder="1" applyAlignment="1">
      <alignment horizontal="center" vertical="center" wrapText="1"/>
    </xf>
    <xf numFmtId="0" fontId="98" fillId="0" borderId="97" xfId="6" quotePrefix="1" applyFont="1" applyBorder="1" applyAlignment="1">
      <alignment horizontal="center" vertical="center" wrapText="1"/>
    </xf>
    <xf numFmtId="0" fontId="98" fillId="0" borderId="89" xfId="6" quotePrefix="1" applyFont="1" applyBorder="1" applyAlignment="1">
      <alignment horizontal="center" vertical="center" wrapText="1"/>
    </xf>
    <xf numFmtId="0" fontId="98" fillId="0" borderId="211" xfId="6" quotePrefix="1" applyFont="1" applyBorder="1" applyAlignment="1">
      <alignment horizontal="center" vertical="center" wrapText="1"/>
    </xf>
    <xf numFmtId="0" fontId="98" fillId="0" borderId="212" xfId="6" quotePrefix="1" applyFont="1" applyBorder="1" applyAlignment="1">
      <alignment horizontal="center" vertical="center" wrapText="1"/>
    </xf>
    <xf numFmtId="0" fontId="98" fillId="0" borderId="0" xfId="6" applyFont="1"/>
    <xf numFmtId="0" fontId="76" fillId="0" borderId="216" xfId="6" applyFont="1" applyBorder="1" applyAlignment="1">
      <alignment horizontal="center"/>
    </xf>
    <xf numFmtId="0" fontId="96" fillId="0" borderId="107" xfId="6" applyFont="1" applyBorder="1" applyAlignment="1">
      <alignment horizontal="center" vertical="center"/>
    </xf>
    <xf numFmtId="0" fontId="96" fillId="0" borderId="217" xfId="6" applyFont="1" applyBorder="1" applyAlignment="1">
      <alignment horizontal="center" vertical="center"/>
    </xf>
    <xf numFmtId="0" fontId="75" fillId="0" borderId="98" xfId="6" applyFont="1" applyBorder="1" applyAlignment="1">
      <alignment horizontal="center"/>
    </xf>
    <xf numFmtId="3" fontId="75" fillId="0" borderId="107" xfId="6" applyNumberFormat="1" applyFont="1" applyBorder="1" applyAlignment="1">
      <alignment horizontal="right"/>
    </xf>
    <xf numFmtId="3" fontId="75" fillId="0" borderId="128" xfId="6" applyNumberFormat="1" applyFont="1" applyBorder="1" applyAlignment="1">
      <alignment horizontal="right"/>
    </xf>
    <xf numFmtId="3" fontId="75" fillId="0" borderId="98" xfId="6" applyNumberFormat="1" applyFont="1" applyBorder="1" applyAlignment="1">
      <alignment horizontal="right"/>
    </xf>
    <xf numFmtId="10" fontId="75" fillId="0" borderId="218" xfId="6" applyNumberFormat="1" applyFont="1" applyBorder="1" applyAlignment="1">
      <alignment horizontal="right"/>
    </xf>
    <xf numFmtId="3" fontId="76" fillId="10" borderId="0" xfId="6" applyNumberFormat="1" applyFont="1" applyFill="1" applyBorder="1" applyAlignment="1"/>
    <xf numFmtId="3" fontId="76" fillId="0" borderId="0" xfId="6" applyNumberFormat="1" applyFont="1"/>
    <xf numFmtId="0" fontId="76" fillId="0" borderId="219" xfId="6" applyFont="1" applyBorder="1" applyAlignment="1">
      <alignment horizontal="center"/>
    </xf>
    <xf numFmtId="0" fontId="76" fillId="0" borderId="220" xfId="6" quotePrefix="1" applyFont="1" applyBorder="1" applyAlignment="1">
      <alignment horizontal="center"/>
    </xf>
    <xf numFmtId="0" fontId="76" fillId="0" borderId="221" xfId="6" quotePrefix="1" applyFont="1" applyBorder="1" applyAlignment="1">
      <alignment horizontal="center"/>
    </xf>
    <xf numFmtId="0" fontId="99" fillId="0" borderId="220" xfId="6" applyFont="1" applyBorder="1"/>
    <xf numFmtId="3" fontId="99" fillId="0" borderId="222" xfId="6" applyNumberFormat="1" applyFont="1" applyBorder="1"/>
    <xf numFmtId="3" fontId="99" fillId="0" borderId="220" xfId="6" applyNumberFormat="1" applyFont="1" applyBorder="1"/>
    <xf numFmtId="10" fontId="99" fillId="0" borderId="223" xfId="6" applyNumberFormat="1" applyFont="1" applyBorder="1"/>
    <xf numFmtId="0" fontId="76" fillId="0" borderId="224" xfId="6" applyFont="1" applyBorder="1" applyAlignment="1">
      <alignment horizontal="center"/>
    </xf>
    <xf numFmtId="0" fontId="96" fillId="0" borderId="94" xfId="6" applyFont="1" applyBorder="1" applyAlignment="1">
      <alignment horizontal="center"/>
    </xf>
    <xf numFmtId="0" fontId="96" fillId="0" borderId="225" xfId="6" applyFont="1" applyBorder="1" applyAlignment="1">
      <alignment horizontal="center"/>
    </xf>
    <xf numFmtId="0" fontId="96" fillId="0" borderId="94" xfId="6" applyFont="1" applyBorder="1" applyAlignment="1">
      <alignment horizontal="left"/>
    </xf>
    <xf numFmtId="3" fontId="96" fillId="0" borderId="94" xfId="6" applyNumberFormat="1" applyFont="1" applyBorder="1" applyAlignment="1">
      <alignment horizontal="right"/>
    </xf>
    <xf numFmtId="3" fontId="96" fillId="0" borderId="226" xfId="6" applyNumberFormat="1" applyFont="1" applyBorder="1" applyAlignment="1">
      <alignment horizontal="right"/>
    </xf>
    <xf numFmtId="10" fontId="96" fillId="0" borderId="227" xfId="6" applyNumberFormat="1" applyFont="1" applyBorder="1" applyAlignment="1">
      <alignment horizontal="right"/>
    </xf>
    <xf numFmtId="0" fontId="96" fillId="0" borderId="96" xfId="6" applyFont="1" applyBorder="1" applyAlignment="1">
      <alignment horizontal="center"/>
    </xf>
    <xf numFmtId="0" fontId="96" fillId="0" borderId="228" xfId="6" applyFont="1" applyBorder="1" applyAlignment="1">
      <alignment horizontal="center"/>
    </xf>
    <xf numFmtId="0" fontId="96" fillId="0" borderId="97" xfId="6" applyFont="1" applyBorder="1" applyAlignment="1">
      <alignment horizontal="left"/>
    </xf>
    <xf numFmtId="3" fontId="96" fillId="0" borderId="97" xfId="6" applyNumberFormat="1" applyFont="1" applyBorder="1" applyAlignment="1">
      <alignment horizontal="right"/>
    </xf>
    <xf numFmtId="3" fontId="96" fillId="0" borderId="229" xfId="6" applyNumberFormat="1" applyFont="1" applyBorder="1" applyAlignment="1">
      <alignment horizontal="right"/>
    </xf>
    <xf numFmtId="10" fontId="96" fillId="0" borderId="212" xfId="6" applyNumberFormat="1" applyFont="1" applyBorder="1" applyAlignment="1">
      <alignment horizontal="right"/>
    </xf>
    <xf numFmtId="0" fontId="76" fillId="0" borderId="230" xfId="6" applyFont="1" applyBorder="1" applyAlignment="1">
      <alignment horizontal="center"/>
    </xf>
    <xf numFmtId="0" fontId="96" fillId="0" borderId="231" xfId="6" applyFont="1" applyBorder="1" applyAlignment="1">
      <alignment horizontal="center"/>
    </xf>
    <xf numFmtId="0" fontId="100" fillId="0" borderId="232" xfId="6" applyFont="1" applyBorder="1" applyAlignment="1">
      <alignment horizontal="center"/>
    </xf>
    <xf numFmtId="0" fontId="76" fillId="0" borderId="232" xfId="6" quotePrefix="1" applyFont="1" applyBorder="1" applyAlignment="1">
      <alignment horizontal="center" vertical="center"/>
    </xf>
    <xf numFmtId="0" fontId="101" fillId="0" borderId="232" xfId="2" applyFont="1" applyFill="1" applyBorder="1" applyAlignment="1">
      <alignment horizontal="left" vertical="center" wrapText="1"/>
    </xf>
    <xf numFmtId="3" fontId="76" fillId="0" borderId="231" xfId="6" applyNumberFormat="1" applyFont="1" applyBorder="1" applyAlignment="1"/>
    <xf numFmtId="43" fontId="76" fillId="10" borderId="233" xfId="7" applyFont="1" applyFill="1" applyBorder="1" applyAlignment="1"/>
    <xf numFmtId="43" fontId="76" fillId="10" borderId="232" xfId="7" applyFont="1" applyFill="1" applyBorder="1" applyAlignment="1"/>
    <xf numFmtId="43" fontId="76" fillId="10" borderId="234" xfId="7" applyFont="1" applyFill="1" applyBorder="1" applyAlignment="1"/>
    <xf numFmtId="0" fontId="76" fillId="0" borderId="235" xfId="6" applyFont="1" applyBorder="1" applyAlignment="1">
      <alignment horizontal="center"/>
    </xf>
    <xf numFmtId="0" fontId="96" fillId="0" borderId="236" xfId="6" applyFont="1" applyBorder="1" applyAlignment="1">
      <alignment horizontal="center"/>
    </xf>
    <xf numFmtId="0" fontId="100" fillId="0" borderId="237" xfId="6" applyFont="1" applyBorder="1" applyAlignment="1">
      <alignment horizontal="center"/>
    </xf>
    <xf numFmtId="0" fontId="76" fillId="0" borderId="231" xfId="6" quotePrefix="1" applyFont="1" applyBorder="1" applyAlignment="1">
      <alignment horizontal="center" vertical="center"/>
    </xf>
    <xf numFmtId="0" fontId="101" fillId="0" borderId="231" xfId="2" applyFont="1" applyFill="1" applyBorder="1" applyAlignment="1">
      <alignment horizontal="left" vertical="center" wrapText="1"/>
    </xf>
    <xf numFmtId="3" fontId="76" fillId="0" borderId="238" xfId="6" applyNumberFormat="1" applyFont="1" applyBorder="1" applyAlignment="1"/>
    <xf numFmtId="3" fontId="76" fillId="0" borderId="239" xfId="6" applyNumberFormat="1" applyFont="1" applyBorder="1" applyAlignment="1"/>
    <xf numFmtId="10" fontId="76" fillId="0" borderId="240" xfId="6" applyNumberFormat="1" applyFont="1" applyBorder="1"/>
    <xf numFmtId="2" fontId="76" fillId="0" borderId="0" xfId="6" applyNumberFormat="1" applyFont="1" applyAlignment="1">
      <alignment horizontal="left"/>
    </xf>
    <xf numFmtId="0" fontId="96" fillId="0" borderId="88" xfId="6" applyFont="1" applyBorder="1" applyAlignment="1">
      <alignment horizontal="center"/>
    </xf>
    <xf numFmtId="0" fontId="96" fillId="0" borderId="115" xfId="6" applyFont="1" applyBorder="1" applyAlignment="1">
      <alignment horizontal="center"/>
    </xf>
    <xf numFmtId="0" fontId="96" fillId="0" borderId="115" xfId="6" applyFont="1" applyBorder="1" applyAlignment="1">
      <alignment horizontal="center" vertical="center"/>
    </xf>
    <xf numFmtId="0" fontId="96" fillId="0" borderId="89" xfId="6" applyFont="1" applyBorder="1" applyAlignment="1">
      <alignment horizontal="left"/>
    </xf>
    <xf numFmtId="3" fontId="96" fillId="0" borderId="89" xfId="6" applyNumberFormat="1" applyFont="1" applyBorder="1" applyAlignment="1">
      <alignment horizontal="right"/>
    </xf>
    <xf numFmtId="3" fontId="96" fillId="0" borderId="85" xfId="6" applyNumberFormat="1" applyFont="1" applyBorder="1" applyAlignment="1">
      <alignment horizontal="right"/>
    </xf>
    <xf numFmtId="10" fontId="96" fillId="0" borderId="241" xfId="6" applyNumberFormat="1" applyFont="1" applyBorder="1" applyAlignment="1">
      <alignment horizontal="right"/>
    </xf>
    <xf numFmtId="0" fontId="100" fillId="0" borderId="236" xfId="6" applyFont="1" applyBorder="1" applyAlignment="1">
      <alignment horizontal="center"/>
    </xf>
    <xf numFmtId="0" fontId="76" fillId="0" borderId="236" xfId="6" quotePrefix="1" applyFont="1" applyBorder="1" applyAlignment="1">
      <alignment horizontal="center" vertical="center"/>
    </xf>
    <xf numFmtId="0" fontId="101" fillId="0" borderId="236" xfId="2" applyFont="1" applyFill="1" applyBorder="1" applyAlignment="1">
      <alignment horizontal="left" vertical="center" wrapText="1"/>
    </xf>
    <xf numFmtId="10" fontId="76" fillId="0" borderId="242" xfId="6" applyNumberFormat="1" applyFont="1" applyBorder="1" applyAlignment="1"/>
    <xf numFmtId="0" fontId="96" fillId="0" borderId="225" xfId="6" applyFont="1" applyBorder="1" applyAlignment="1">
      <alignment horizontal="center" vertical="center"/>
    </xf>
    <xf numFmtId="0" fontId="96" fillId="0" borderId="0" xfId="6" quotePrefix="1" applyFont="1" applyBorder="1" applyAlignment="1">
      <alignment wrapText="1"/>
    </xf>
    <xf numFmtId="43" fontId="96" fillId="0" borderId="243" xfId="7" applyFont="1" applyBorder="1" applyAlignment="1">
      <alignment horizontal="right"/>
    </xf>
    <xf numFmtId="3" fontId="96" fillId="0" borderId="244" xfId="6" applyNumberFormat="1" applyFont="1" applyBorder="1" applyAlignment="1">
      <alignment horizontal="right"/>
    </xf>
    <xf numFmtId="3" fontId="96" fillId="0" borderId="243" xfId="6" applyNumberFormat="1" applyFont="1" applyBorder="1" applyAlignment="1">
      <alignment horizontal="right"/>
    </xf>
    <xf numFmtId="10" fontId="96" fillId="0" borderId="245" xfId="6" applyNumberFormat="1" applyFont="1" applyBorder="1" applyAlignment="1">
      <alignment horizontal="right"/>
    </xf>
    <xf numFmtId="43" fontId="96" fillId="0" borderId="97" xfId="7" applyFont="1" applyBorder="1" applyAlignment="1">
      <alignment horizontal="right"/>
    </xf>
    <xf numFmtId="0" fontId="100" fillId="0" borderId="246" xfId="6" applyFont="1" applyBorder="1" applyAlignment="1">
      <alignment horizontal="center"/>
    </xf>
    <xf numFmtId="0" fontId="76" fillId="0" borderId="246" xfId="6" quotePrefix="1" applyFont="1" applyBorder="1" applyAlignment="1">
      <alignment horizontal="center" vertical="center"/>
    </xf>
    <xf numFmtId="0" fontId="98" fillId="0" borderId="238" xfId="6" quotePrefix="1" applyFont="1" applyBorder="1" applyAlignment="1">
      <alignment wrapText="1"/>
    </xf>
    <xf numFmtId="43" fontId="76" fillId="0" borderId="232" xfId="7" quotePrefix="1" applyFont="1" applyBorder="1" applyAlignment="1">
      <alignment wrapText="1"/>
    </xf>
    <xf numFmtId="43" fontId="96" fillId="0" borderId="94" xfId="7" applyFont="1" applyBorder="1" applyAlignment="1">
      <alignment horizontal="right"/>
    </xf>
    <xf numFmtId="43" fontId="76" fillId="0" borderId="231" xfId="7" applyFont="1" applyBorder="1" applyAlignment="1"/>
    <xf numFmtId="0" fontId="96" fillId="0" borderId="94" xfId="6" applyFont="1" applyBorder="1" applyAlignment="1">
      <alignment horizontal="left" wrapText="1"/>
    </xf>
    <xf numFmtId="0" fontId="96" fillId="0" borderId="228" xfId="6" applyFont="1" applyBorder="1" applyAlignment="1">
      <alignment horizontal="center" vertical="center"/>
    </xf>
    <xf numFmtId="43" fontId="96" fillId="0" borderId="247" xfId="7" applyFont="1" applyBorder="1" applyAlignment="1"/>
    <xf numFmtId="3" fontId="96" fillId="0" borderId="248" xfId="6" applyNumberFormat="1" applyFont="1" applyBorder="1" applyAlignment="1"/>
    <xf numFmtId="3" fontId="96" fillId="0" borderId="247" xfId="6" applyNumberFormat="1" applyFont="1" applyBorder="1" applyAlignment="1"/>
    <xf numFmtId="10" fontId="96" fillId="0" borderId="249" xfId="6" applyNumberFormat="1" applyFont="1" applyBorder="1" applyAlignment="1"/>
    <xf numFmtId="0" fontId="100" fillId="0" borderId="231" xfId="6" applyFont="1" applyBorder="1" applyAlignment="1">
      <alignment horizontal="center"/>
    </xf>
    <xf numFmtId="0" fontId="76" fillId="0" borderId="88" xfId="6" quotePrefix="1" applyFont="1" applyBorder="1" applyAlignment="1">
      <alignment horizontal="center"/>
    </xf>
    <xf numFmtId="3" fontId="96" fillId="0" borderId="89" xfId="6" applyNumberFormat="1" applyFont="1" applyBorder="1" applyAlignment="1"/>
    <xf numFmtId="3" fontId="96" fillId="0" borderId="85" xfId="6" applyNumberFormat="1" applyFont="1" applyBorder="1" applyAlignment="1"/>
    <xf numFmtId="10" fontId="96" fillId="0" borderId="241" xfId="6" applyNumberFormat="1" applyFont="1" applyBorder="1" applyAlignment="1"/>
    <xf numFmtId="0" fontId="76" fillId="0" borderId="250" xfId="6" applyFont="1" applyBorder="1" applyAlignment="1">
      <alignment horizontal="center"/>
    </xf>
    <xf numFmtId="0" fontId="76" fillId="0" borderId="251" xfId="6" quotePrefix="1" applyFont="1" applyBorder="1" applyAlignment="1">
      <alignment horizontal="center"/>
    </xf>
    <xf numFmtId="0" fontId="96" fillId="0" borderId="252" xfId="6" applyFont="1" applyBorder="1" applyAlignment="1">
      <alignment horizontal="center"/>
    </xf>
    <xf numFmtId="0" fontId="101" fillId="0" borderId="253" xfId="2" applyFont="1" applyFill="1" applyBorder="1" applyAlignment="1">
      <alignment horizontal="left" vertical="center" wrapText="1"/>
    </xf>
    <xf numFmtId="0" fontId="76" fillId="0" borderId="231" xfId="6" quotePrefix="1" applyFont="1" applyBorder="1" applyAlignment="1">
      <alignment horizontal="center"/>
    </xf>
    <xf numFmtId="3" fontId="96" fillId="0" borderId="254" xfId="6" applyNumberFormat="1" applyFont="1" applyBorder="1" applyAlignment="1">
      <alignment horizontal="right"/>
    </xf>
    <xf numFmtId="3" fontId="96" fillId="0" borderId="255" xfId="6" applyNumberFormat="1" applyFont="1" applyBorder="1" applyAlignment="1"/>
    <xf numFmtId="0" fontId="76" fillId="0" borderId="256" xfId="6" applyFont="1" applyBorder="1" applyAlignment="1">
      <alignment horizontal="center"/>
    </xf>
    <xf numFmtId="0" fontId="100" fillId="0" borderId="225" xfId="6" applyFont="1" applyBorder="1" applyAlignment="1">
      <alignment horizontal="center"/>
    </xf>
    <xf numFmtId="0" fontId="76" fillId="0" borderId="225" xfId="6" quotePrefix="1" applyFont="1" applyBorder="1" applyAlignment="1">
      <alignment horizontal="center" vertical="center"/>
    </xf>
    <xf numFmtId="0" fontId="98" fillId="0" borderId="226" xfId="6" quotePrefix="1" applyFont="1" applyBorder="1" applyAlignment="1">
      <alignment wrapText="1"/>
    </xf>
    <xf numFmtId="0" fontId="76" fillId="0" borderId="111" xfId="6" quotePrefix="1" applyFont="1" applyBorder="1" applyAlignment="1">
      <alignment wrapText="1"/>
    </xf>
    <xf numFmtId="3" fontId="76" fillId="0" borderId="226" xfId="6" applyNumberFormat="1" applyFont="1" applyBorder="1" applyAlignment="1"/>
    <xf numFmtId="3" fontId="76" fillId="0" borderId="94" xfId="6" applyNumberFormat="1" applyFont="1" applyBorder="1" applyAlignment="1"/>
    <xf numFmtId="10" fontId="76" fillId="0" borderId="227" xfId="6" applyNumberFormat="1" applyFont="1" applyBorder="1" applyAlignment="1"/>
    <xf numFmtId="0" fontId="76" fillId="0" borderId="257" xfId="6" applyFont="1" applyBorder="1" applyAlignment="1">
      <alignment horizontal="center"/>
    </xf>
    <xf numFmtId="0" fontId="96" fillId="0" borderId="258" xfId="6" applyFont="1" applyBorder="1" applyAlignment="1">
      <alignment horizontal="left" wrapText="1"/>
    </xf>
    <xf numFmtId="3" fontId="96" fillId="0" borderId="259" xfId="6" applyNumberFormat="1" applyFont="1" applyBorder="1" applyAlignment="1">
      <alignment horizontal="right"/>
    </xf>
    <xf numFmtId="0" fontId="96" fillId="0" borderId="114" xfId="6" applyFont="1" applyBorder="1" applyAlignment="1">
      <alignment horizontal="left"/>
    </xf>
    <xf numFmtId="3" fontId="96" fillId="0" borderId="260" xfId="6" applyNumberFormat="1" applyFont="1" applyBorder="1" applyAlignment="1"/>
    <xf numFmtId="0" fontId="76" fillId="0" borderId="261" xfId="6" applyFont="1" applyBorder="1" applyAlignment="1">
      <alignment horizontal="center"/>
    </xf>
    <xf numFmtId="0" fontId="76" fillId="0" borderId="226" xfId="6" quotePrefix="1" applyFont="1" applyBorder="1" applyAlignment="1">
      <alignment wrapText="1"/>
    </xf>
    <xf numFmtId="3" fontId="76" fillId="0" borderId="259" xfId="6" applyNumberFormat="1" applyFont="1" applyBorder="1" applyAlignment="1"/>
    <xf numFmtId="0" fontId="4" fillId="2" borderId="95" xfId="0" applyNumberFormat="1" applyFont="1" applyFill="1" applyBorder="1" applyAlignment="1" applyProtection="1">
      <alignment vertical="center" wrapText="1"/>
    </xf>
    <xf numFmtId="0" fontId="3" fillId="2" borderId="95" xfId="0" applyNumberFormat="1" applyFont="1" applyFill="1" applyBorder="1" applyAlignment="1" applyProtection="1">
      <alignment vertical="center" wrapText="1"/>
    </xf>
    <xf numFmtId="0" fontId="4" fillId="2" borderId="114" xfId="0" applyNumberFormat="1" applyFont="1" applyFill="1" applyBorder="1" applyAlignment="1" applyProtection="1">
      <alignment vertical="center" wrapText="1"/>
    </xf>
    <xf numFmtId="0" fontId="4" fillId="2" borderId="85" xfId="0" applyNumberFormat="1" applyFont="1" applyFill="1" applyBorder="1" applyAlignment="1" applyProtection="1">
      <alignment vertical="center" wrapText="1"/>
    </xf>
    <xf numFmtId="0" fontId="4" fillId="2" borderId="146" xfId="0" applyNumberFormat="1" applyFont="1" applyFill="1" applyBorder="1" applyAlignment="1" applyProtection="1">
      <alignment vertical="center" wrapText="1"/>
    </xf>
    <xf numFmtId="3" fontId="19" fillId="7" borderId="69" xfId="0" applyNumberFormat="1" applyFont="1" applyFill="1" applyBorder="1" applyAlignment="1" applyProtection="1">
      <alignment horizontal="right" vertical="center" wrapText="1"/>
    </xf>
    <xf numFmtId="3" fontId="19" fillId="7" borderId="70" xfId="0" applyNumberFormat="1" applyFont="1" applyFill="1" applyBorder="1" applyAlignment="1" applyProtection="1">
      <alignment horizontal="right" vertical="center" wrapText="1"/>
    </xf>
    <xf numFmtId="165" fontId="19" fillId="7" borderId="70" xfId="0" applyNumberFormat="1" applyFont="1" applyFill="1" applyBorder="1" applyAlignment="1" applyProtection="1">
      <alignment horizontal="right" vertical="center" wrapText="1"/>
    </xf>
    <xf numFmtId="164" fontId="11" fillId="7" borderId="35" xfId="2" applyNumberFormat="1" applyFont="1" applyFill="1" applyBorder="1" applyAlignment="1">
      <alignment horizontal="right" vertical="center"/>
    </xf>
    <xf numFmtId="3" fontId="19" fillId="7" borderId="271" xfId="0" applyNumberFormat="1" applyFont="1" applyFill="1" applyBorder="1" applyAlignment="1" applyProtection="1">
      <alignment horizontal="right" vertical="center" wrapText="1"/>
    </xf>
    <xf numFmtId="3" fontId="19" fillId="7" borderId="272" xfId="0" applyNumberFormat="1" applyFont="1" applyFill="1" applyBorder="1" applyAlignment="1" applyProtection="1">
      <alignment horizontal="right" vertical="center" wrapText="1"/>
    </xf>
    <xf numFmtId="165" fontId="19" fillId="7" borderId="272" xfId="0" applyNumberFormat="1" applyFont="1" applyFill="1" applyBorder="1" applyAlignment="1" applyProtection="1">
      <alignment horizontal="right" vertical="center" wrapText="1"/>
    </xf>
    <xf numFmtId="164" fontId="11" fillId="7" borderId="273" xfId="2" applyNumberFormat="1" applyFont="1" applyFill="1" applyBorder="1" applyAlignment="1">
      <alignment horizontal="right" vertical="center"/>
    </xf>
    <xf numFmtId="3" fontId="29" fillId="2" borderId="67" xfId="0" applyNumberFormat="1" applyFont="1" applyFill="1" applyBorder="1" applyAlignment="1" applyProtection="1">
      <alignment horizontal="right" vertical="center" wrapText="1"/>
    </xf>
    <xf numFmtId="3" fontId="29" fillId="2" borderId="71" xfId="0" applyNumberFormat="1" applyFont="1" applyFill="1" applyBorder="1" applyAlignment="1" applyProtection="1">
      <alignment horizontal="right" vertical="center" wrapText="1"/>
    </xf>
    <xf numFmtId="165" fontId="29" fillId="2" borderId="71" xfId="0" applyNumberFormat="1" applyFont="1" applyFill="1" applyBorder="1" applyAlignment="1" applyProtection="1">
      <alignment horizontal="right" vertical="center" wrapText="1"/>
    </xf>
    <xf numFmtId="0" fontId="3" fillId="2" borderId="110" xfId="0" applyNumberFormat="1" applyFont="1" applyFill="1" applyBorder="1" applyAlignment="1" applyProtection="1">
      <alignment vertical="center" wrapText="1"/>
    </xf>
    <xf numFmtId="0" fontId="3" fillId="2" borderId="101" xfId="0" applyNumberFormat="1" applyFont="1" applyFill="1" applyBorder="1" applyAlignment="1" applyProtection="1">
      <alignment vertical="center" wrapText="1"/>
    </xf>
    <xf numFmtId="0" fontId="4" fillId="2" borderId="275" xfId="0" applyNumberFormat="1" applyFont="1" applyFill="1" applyBorder="1" applyAlignment="1" applyProtection="1">
      <alignment vertical="center" wrapText="1"/>
    </xf>
    <xf numFmtId="0" fontId="4" fillId="2" borderId="72" xfId="0" applyNumberFormat="1" applyFont="1" applyFill="1" applyBorder="1" applyAlignment="1" applyProtection="1">
      <alignment horizontal="left" vertical="center" wrapText="1"/>
    </xf>
    <xf numFmtId="0" fontId="4" fillId="2" borderId="124" xfId="0" applyNumberFormat="1" applyFont="1" applyFill="1" applyBorder="1" applyAlignment="1" applyProtection="1">
      <alignment vertical="center" wrapText="1"/>
    </xf>
    <xf numFmtId="0" fontId="4" fillId="2" borderId="115" xfId="0" applyNumberFormat="1" applyFont="1" applyFill="1" applyBorder="1" applyAlignment="1" applyProtection="1">
      <alignment vertical="center" wrapText="1"/>
    </xf>
    <xf numFmtId="3" fontId="32" fillId="2" borderId="276" xfId="0" applyNumberFormat="1" applyFont="1" applyFill="1" applyBorder="1" applyAlignment="1" applyProtection="1">
      <alignment horizontal="right" vertical="center" wrapText="1"/>
    </xf>
    <xf numFmtId="3" fontId="32" fillId="2" borderId="277" xfId="0" applyNumberFormat="1" applyFont="1" applyFill="1" applyBorder="1" applyAlignment="1" applyProtection="1">
      <alignment horizontal="right" vertical="center" wrapText="1"/>
    </xf>
    <xf numFmtId="165" fontId="32" fillId="2" borderId="277" xfId="0" applyNumberFormat="1" applyFont="1" applyFill="1" applyBorder="1" applyAlignment="1" applyProtection="1">
      <alignment horizontal="right" vertical="center" wrapText="1"/>
    </xf>
    <xf numFmtId="164" fontId="32" fillId="2" borderId="277" xfId="1" applyNumberFormat="1" applyFont="1" applyFill="1" applyBorder="1" applyAlignment="1" applyProtection="1">
      <alignment horizontal="right" vertical="center" wrapText="1"/>
    </xf>
    <xf numFmtId="3" fontId="31" fillId="35" borderId="57" xfId="0" applyNumberFormat="1" applyFont="1" applyFill="1" applyBorder="1" applyAlignment="1" applyProtection="1">
      <alignment horizontal="right" vertical="center" wrapText="1"/>
    </xf>
    <xf numFmtId="3" fontId="31" fillId="35" borderId="140" xfId="0" applyNumberFormat="1" applyFont="1" applyFill="1" applyBorder="1" applyAlignment="1" applyProtection="1">
      <alignment horizontal="right" vertical="center" wrapText="1"/>
    </xf>
    <xf numFmtId="165" fontId="31" fillId="35" borderId="183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8" fillId="2" borderId="0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Border="1" applyAlignment="1">
      <alignment horizontal="right" vertical="center"/>
    </xf>
    <xf numFmtId="0" fontId="7" fillId="2" borderId="0" xfId="0" applyNumberFormat="1" applyFont="1" applyFill="1" applyBorder="1" applyAlignment="1" applyProtection="1">
      <alignment horizontal="center" vertical="top" wrapText="1"/>
    </xf>
    <xf numFmtId="0" fontId="20" fillId="2" borderId="30" xfId="0" quotePrefix="1" applyFont="1" applyFill="1" applyBorder="1" applyAlignment="1">
      <alignment horizontal="left" vertical="center" wrapText="1"/>
    </xf>
    <xf numFmtId="0" fontId="20" fillId="2" borderId="31" xfId="0" quotePrefix="1" applyFont="1" applyFill="1" applyBorder="1" applyAlignment="1">
      <alignment horizontal="left" vertical="center" wrapText="1"/>
    </xf>
    <xf numFmtId="0" fontId="11" fillId="2" borderId="29" xfId="0" quotePrefix="1" applyFont="1" applyFill="1" applyBorder="1" applyAlignment="1">
      <alignment horizontal="left" vertical="center" wrapText="1"/>
    </xf>
    <xf numFmtId="0" fontId="11" fillId="2" borderId="30" xfId="0" quotePrefix="1" applyFont="1" applyFill="1" applyBorder="1" applyAlignment="1">
      <alignment horizontal="left" vertical="center" wrapText="1"/>
    </xf>
    <xf numFmtId="0" fontId="11" fillId="2" borderId="31" xfId="0" quotePrefix="1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5" fillId="2" borderId="3" xfId="2" applyNumberFormat="1" applyFont="1" applyFill="1" applyBorder="1" applyAlignment="1">
      <alignment horizontal="center" vertical="center"/>
    </xf>
    <xf numFmtId="0" fontId="6" fillId="4" borderId="16" xfId="4" applyNumberFormat="1" applyFont="1" applyFill="1" applyBorder="1" applyAlignment="1" applyProtection="1">
      <alignment horizontal="left" vertical="center" wrapText="1"/>
      <protection locked="0"/>
    </xf>
    <xf numFmtId="0" fontId="6" fillId="4" borderId="17" xfId="4" applyNumberFormat="1" applyFont="1" applyFill="1" applyBorder="1" applyAlignment="1" applyProtection="1">
      <alignment horizontal="left" vertical="center" wrapText="1"/>
      <protection locked="0"/>
    </xf>
    <xf numFmtId="0" fontId="6" fillId="4" borderId="18" xfId="4" applyNumberFormat="1" applyFont="1" applyFill="1" applyBorder="1" applyAlignment="1" applyProtection="1">
      <alignment horizontal="left" vertical="center" wrapText="1"/>
      <protection locked="0"/>
    </xf>
    <xf numFmtId="0" fontId="18" fillId="5" borderId="20" xfId="0" quotePrefix="1" applyFont="1" applyFill="1" applyBorder="1" applyAlignment="1">
      <alignment horizontal="left" vertical="center" wrapText="1"/>
    </xf>
    <xf numFmtId="0" fontId="18" fillId="5" borderId="21" xfId="0" quotePrefix="1" applyFont="1" applyFill="1" applyBorder="1" applyAlignment="1">
      <alignment horizontal="left" vertical="center" wrapText="1"/>
    </xf>
    <xf numFmtId="0" fontId="18" fillId="5" borderId="22" xfId="0" quotePrefix="1" applyFont="1" applyFill="1" applyBorder="1" applyAlignment="1">
      <alignment horizontal="left" vertical="center" wrapText="1"/>
    </xf>
    <xf numFmtId="0" fontId="11" fillId="2" borderId="25" xfId="0" quotePrefix="1" applyFont="1" applyFill="1" applyBorder="1" applyAlignment="1">
      <alignment horizontal="left" vertical="center" wrapText="1"/>
    </xf>
    <xf numFmtId="0" fontId="11" fillId="2" borderId="26" xfId="0" quotePrefix="1" applyFont="1" applyFill="1" applyBorder="1" applyAlignment="1">
      <alignment horizontal="left" vertical="center" wrapText="1"/>
    </xf>
    <xf numFmtId="0" fontId="11" fillId="2" borderId="27" xfId="0" quotePrefix="1" applyFont="1" applyFill="1" applyBorder="1" applyAlignment="1">
      <alignment horizontal="left" vertical="center" wrapText="1"/>
    </xf>
    <xf numFmtId="0" fontId="11" fillId="2" borderId="33" xfId="0" quotePrefix="1" applyFont="1" applyFill="1" applyBorder="1" applyAlignment="1">
      <alignment horizontal="left" vertical="center" wrapText="1"/>
    </xf>
    <xf numFmtId="0" fontId="11" fillId="2" borderId="8" xfId="0" quotePrefix="1" applyFont="1" applyFill="1" applyBorder="1" applyAlignment="1">
      <alignment horizontal="left" vertical="center" wrapText="1"/>
    </xf>
    <xf numFmtId="0" fontId="11" fillId="2" borderId="34" xfId="0" quotePrefix="1" applyFont="1" applyFill="1" applyBorder="1" applyAlignment="1">
      <alignment horizontal="left" vertical="center" wrapText="1"/>
    </xf>
    <xf numFmtId="0" fontId="18" fillId="5" borderId="36" xfId="0" quotePrefix="1" applyFont="1" applyFill="1" applyBorder="1" applyAlignment="1">
      <alignment horizontal="left" vertical="center" wrapText="1"/>
    </xf>
    <xf numFmtId="0" fontId="18" fillId="5" borderId="37" xfId="0" quotePrefix="1" applyFont="1" applyFill="1" applyBorder="1" applyAlignment="1">
      <alignment horizontal="left" vertical="center" wrapText="1"/>
    </xf>
    <xf numFmtId="0" fontId="18" fillId="5" borderId="38" xfId="0" quotePrefix="1" applyFont="1" applyFill="1" applyBorder="1" applyAlignment="1">
      <alignment horizontal="left" vertical="center" wrapText="1"/>
    </xf>
    <xf numFmtId="0" fontId="11" fillId="2" borderId="29" xfId="0" quotePrefix="1" applyFont="1" applyFill="1" applyBorder="1" applyAlignment="1">
      <alignment horizontal="left" vertical="center"/>
    </xf>
    <xf numFmtId="0" fontId="11" fillId="2" borderId="30" xfId="0" quotePrefix="1" applyFont="1" applyFill="1" applyBorder="1" applyAlignment="1">
      <alignment horizontal="left" vertical="center"/>
    </xf>
    <xf numFmtId="0" fontId="11" fillId="2" borderId="31" xfId="0" quotePrefix="1" applyFont="1" applyFill="1" applyBorder="1" applyAlignment="1">
      <alignment horizontal="left" vertical="center"/>
    </xf>
    <xf numFmtId="0" fontId="24" fillId="2" borderId="30" xfId="5" quotePrefix="1" applyFont="1" applyFill="1" applyBorder="1" applyAlignment="1">
      <alignment horizontal="left" vertical="center"/>
    </xf>
    <xf numFmtId="0" fontId="24" fillId="2" borderId="31" xfId="5" quotePrefix="1" applyFont="1" applyFill="1" applyBorder="1" applyAlignment="1">
      <alignment horizontal="left" vertical="center"/>
    </xf>
    <xf numFmtId="0" fontId="24" fillId="2" borderId="30" xfId="5" quotePrefix="1" applyFont="1" applyFill="1" applyBorder="1" applyAlignment="1">
      <alignment horizontal="left" vertical="center" wrapText="1"/>
    </xf>
    <xf numFmtId="0" fontId="24" fillId="2" borderId="31" xfId="5" quotePrefix="1" applyFont="1" applyFill="1" applyBorder="1" applyAlignment="1">
      <alignment horizontal="left" vertical="center" wrapText="1"/>
    </xf>
    <xf numFmtId="0" fontId="32" fillId="2" borderId="29" xfId="0" applyNumberFormat="1" applyFont="1" applyFill="1" applyBorder="1" applyAlignment="1" applyProtection="1">
      <alignment horizontal="left" vertical="center" wrapText="1"/>
    </xf>
    <xf numFmtId="0" fontId="32" fillId="2" borderId="30" xfId="0" applyNumberFormat="1" applyFont="1" applyFill="1" applyBorder="1" applyAlignment="1" applyProtection="1">
      <alignment horizontal="left" vertical="center" wrapText="1"/>
    </xf>
    <xf numFmtId="0" fontId="32" fillId="2" borderId="31" xfId="0" applyNumberFormat="1" applyFont="1" applyFill="1" applyBorder="1" applyAlignment="1" applyProtection="1">
      <alignment horizontal="left" vertical="center" wrapText="1"/>
    </xf>
    <xf numFmtId="0" fontId="28" fillId="8" borderId="29" xfId="0" applyNumberFormat="1" applyFont="1" applyFill="1" applyBorder="1" applyAlignment="1" applyProtection="1">
      <alignment horizontal="left" vertical="center" wrapText="1"/>
    </xf>
    <xf numFmtId="0" fontId="28" fillId="8" borderId="30" xfId="0" applyNumberFormat="1" applyFont="1" applyFill="1" applyBorder="1" applyAlignment="1" applyProtection="1">
      <alignment horizontal="left" vertical="center" wrapText="1"/>
    </xf>
    <xf numFmtId="0" fontId="28" fillId="8" borderId="31" xfId="0" applyNumberFormat="1" applyFont="1" applyFill="1" applyBorder="1" applyAlignment="1" applyProtection="1">
      <alignment horizontal="left" vertical="center" wrapText="1"/>
    </xf>
    <xf numFmtId="0" fontId="29" fillId="0" borderId="29" xfId="0" applyNumberFormat="1" applyFont="1" applyFill="1" applyBorder="1" applyAlignment="1" applyProtection="1">
      <alignment horizontal="left" vertical="center" wrapText="1"/>
    </xf>
    <xf numFmtId="0" fontId="29" fillId="0" borderId="30" xfId="0" applyNumberFormat="1" applyFont="1" applyFill="1" applyBorder="1" applyAlignment="1" applyProtection="1">
      <alignment horizontal="left" vertical="center" wrapText="1"/>
    </xf>
    <xf numFmtId="0" fontId="29" fillId="0" borderId="31" xfId="0" applyNumberFormat="1" applyFont="1" applyFill="1" applyBorder="1" applyAlignment="1" applyProtection="1">
      <alignment horizontal="left" vertical="center" wrapText="1"/>
    </xf>
    <xf numFmtId="0" fontId="32" fillId="2" borderId="53" xfId="0" applyNumberFormat="1" applyFont="1" applyFill="1" applyBorder="1" applyAlignment="1" applyProtection="1">
      <alignment horizontal="left" vertical="center" wrapText="1"/>
    </xf>
    <xf numFmtId="0" fontId="32" fillId="2" borderId="54" xfId="0" applyNumberFormat="1" applyFont="1" applyFill="1" applyBorder="1" applyAlignment="1" applyProtection="1">
      <alignment horizontal="left" vertical="center" wrapText="1"/>
    </xf>
    <xf numFmtId="0" fontId="32" fillId="2" borderId="55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left" vertical="center" wrapText="1"/>
    </xf>
    <xf numFmtId="0" fontId="32" fillId="2" borderId="51" xfId="0" applyNumberFormat="1" applyFont="1" applyFill="1" applyBorder="1" applyAlignment="1" applyProtection="1">
      <alignment horizontal="left" vertical="center" wrapText="1"/>
    </xf>
    <xf numFmtId="0" fontId="22" fillId="0" borderId="40" xfId="5" applyFont="1" applyFill="1" applyBorder="1" applyAlignment="1">
      <alignment horizontal="center" vertical="center"/>
    </xf>
    <xf numFmtId="0" fontId="22" fillId="0" borderId="41" xfId="5" applyFont="1" applyFill="1" applyBorder="1" applyAlignment="1">
      <alignment horizontal="center" vertical="center"/>
    </xf>
    <xf numFmtId="0" fontId="22" fillId="0" borderId="42" xfId="5" applyFont="1" applyFill="1" applyBorder="1" applyAlignment="1">
      <alignment horizontal="center" vertical="center"/>
    </xf>
    <xf numFmtId="0" fontId="8" fillId="7" borderId="43" xfId="0" applyNumberFormat="1" applyFont="1" applyFill="1" applyBorder="1" applyAlignment="1" applyProtection="1">
      <alignment horizontal="left" vertical="center" wrapText="1"/>
    </xf>
    <xf numFmtId="0" fontId="8" fillId="7" borderId="44" xfId="0" applyNumberFormat="1" applyFont="1" applyFill="1" applyBorder="1" applyAlignment="1" applyProtection="1">
      <alignment horizontal="left" vertical="center" wrapText="1"/>
    </xf>
    <xf numFmtId="0" fontId="8" fillId="7" borderId="45" xfId="0" applyNumberFormat="1" applyFont="1" applyFill="1" applyBorder="1" applyAlignment="1" applyProtection="1">
      <alignment horizontal="left" vertical="center" wrapText="1"/>
    </xf>
    <xf numFmtId="0" fontId="4" fillId="2" borderId="48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51" xfId="0" applyNumberFormat="1" applyFont="1" applyFill="1" applyBorder="1" applyAlignment="1" applyProtection="1">
      <alignment horizontal="left" vertical="center" wrapText="1"/>
    </xf>
    <xf numFmtId="0" fontId="29" fillId="2" borderId="29" xfId="0" applyNumberFormat="1" applyFont="1" applyFill="1" applyBorder="1" applyAlignment="1" applyProtection="1">
      <alignment horizontal="left" vertical="center" wrapText="1"/>
    </xf>
    <xf numFmtId="0" fontId="29" fillId="2" borderId="30" xfId="0" applyNumberFormat="1" applyFont="1" applyFill="1" applyBorder="1" applyAlignment="1" applyProtection="1">
      <alignment horizontal="left" vertical="center" wrapText="1"/>
    </xf>
    <xf numFmtId="0" fontId="29" fillId="2" borderId="31" xfId="0" applyNumberFormat="1" applyFont="1" applyFill="1" applyBorder="1" applyAlignment="1" applyProtection="1">
      <alignment horizontal="left" vertical="center" wrapText="1"/>
    </xf>
    <xf numFmtId="0" fontId="4" fillId="2" borderId="50" xfId="0" applyNumberFormat="1" applyFont="1" applyFill="1" applyBorder="1" applyAlignment="1" applyProtection="1">
      <alignment horizontal="left" vertical="center" wrapText="1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0" fontId="4" fillId="2" borderId="52" xfId="0" applyNumberFormat="1" applyFont="1" applyFill="1" applyBorder="1" applyAlignment="1" applyProtection="1">
      <alignment horizontal="left" vertical="center" wrapText="1"/>
    </xf>
    <xf numFmtId="0" fontId="4" fillId="2" borderId="49" xfId="0" applyNumberFormat="1" applyFont="1" applyFill="1" applyBorder="1" applyAlignment="1" applyProtection="1">
      <alignment horizontal="left" vertical="center" wrapText="1"/>
    </xf>
    <xf numFmtId="0" fontId="32" fillId="2" borderId="47" xfId="0" applyNumberFormat="1" applyFont="1" applyFill="1" applyBorder="1" applyAlignment="1" applyProtection="1">
      <alignment horizontal="left" vertical="center" wrapText="1"/>
    </xf>
    <xf numFmtId="0" fontId="32" fillId="2" borderId="48" xfId="0" applyNumberFormat="1" applyFont="1" applyFill="1" applyBorder="1" applyAlignment="1" applyProtection="1">
      <alignment horizontal="left" vertical="center" wrapText="1"/>
    </xf>
    <xf numFmtId="0" fontId="32" fillId="2" borderId="50" xfId="0" applyNumberFormat="1" applyFont="1" applyFill="1" applyBorder="1" applyAlignment="1" applyProtection="1">
      <alignment horizontal="left" vertical="center" wrapText="1"/>
    </xf>
    <xf numFmtId="0" fontId="4" fillId="2" borderId="56" xfId="0" applyNumberFormat="1" applyFont="1" applyFill="1" applyBorder="1" applyAlignment="1" applyProtection="1">
      <alignment horizontal="left" vertical="center" wrapText="1"/>
    </xf>
    <xf numFmtId="0" fontId="29" fillId="0" borderId="56" xfId="0" applyNumberFormat="1" applyFont="1" applyFill="1" applyBorder="1" applyAlignment="1" applyProtection="1">
      <alignment horizontal="left" vertical="center" wrapText="1"/>
    </xf>
    <xf numFmtId="0" fontId="29" fillId="0" borderId="51" xfId="0" applyNumberFormat="1" applyFont="1" applyFill="1" applyBorder="1" applyAlignment="1" applyProtection="1">
      <alignment horizontal="left" vertical="center" wrapText="1"/>
    </xf>
    <xf numFmtId="0" fontId="29" fillId="0" borderId="52" xfId="0" applyNumberFormat="1" applyFont="1" applyFill="1" applyBorder="1" applyAlignment="1" applyProtection="1">
      <alignment horizontal="left" vertical="center" wrapText="1"/>
    </xf>
    <xf numFmtId="0" fontId="28" fillId="8" borderId="56" xfId="0" applyNumberFormat="1" applyFont="1" applyFill="1" applyBorder="1" applyAlignment="1" applyProtection="1">
      <alignment horizontal="left" vertical="center" wrapText="1"/>
    </xf>
    <xf numFmtId="0" fontId="28" fillId="8" borderId="51" xfId="0" applyNumberFormat="1" applyFont="1" applyFill="1" applyBorder="1" applyAlignment="1" applyProtection="1">
      <alignment horizontal="left" vertical="center" wrapText="1"/>
    </xf>
    <xf numFmtId="0" fontId="28" fillId="8" borderId="52" xfId="0" applyNumberFormat="1" applyFont="1" applyFill="1" applyBorder="1" applyAlignment="1" applyProtection="1">
      <alignment horizontal="left" vertical="center" wrapText="1"/>
    </xf>
    <xf numFmtId="0" fontId="8" fillId="7" borderId="29" xfId="0" applyNumberFormat="1" applyFont="1" applyFill="1" applyBorder="1" applyAlignment="1" applyProtection="1">
      <alignment horizontal="left" vertical="center" wrapText="1"/>
    </xf>
    <xf numFmtId="0" fontId="8" fillId="7" borderId="30" xfId="0" applyNumberFormat="1" applyFont="1" applyFill="1" applyBorder="1" applyAlignment="1" applyProtection="1">
      <alignment horizontal="left" vertical="center" wrapText="1"/>
    </xf>
    <xf numFmtId="0" fontId="8" fillId="7" borderId="31" xfId="0" applyNumberFormat="1" applyFont="1" applyFill="1" applyBorder="1" applyAlignment="1" applyProtection="1">
      <alignment horizontal="left" vertical="center" wrapText="1"/>
    </xf>
    <xf numFmtId="0" fontId="4" fillId="2" borderId="47" xfId="0" applyNumberFormat="1" applyFont="1" applyFill="1" applyBorder="1" applyAlignment="1" applyProtection="1">
      <alignment horizontal="left" vertical="center" wrapText="1"/>
    </xf>
    <xf numFmtId="0" fontId="28" fillId="7" borderId="29" xfId="0" applyNumberFormat="1" applyFont="1" applyFill="1" applyBorder="1" applyAlignment="1" applyProtection="1">
      <alignment horizontal="left" vertical="center" wrapText="1"/>
    </xf>
    <xf numFmtId="0" fontId="28" fillId="7" borderId="30" xfId="0" applyNumberFormat="1" applyFont="1" applyFill="1" applyBorder="1" applyAlignment="1" applyProtection="1">
      <alignment horizontal="left" vertical="center" wrapText="1"/>
    </xf>
    <xf numFmtId="0" fontId="28" fillId="7" borderId="31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52" xfId="0" applyNumberFormat="1" applyFont="1" applyFill="1" applyBorder="1" applyAlignment="1" applyProtection="1">
      <alignment horizontal="left" vertical="center" wrapText="1"/>
    </xf>
    <xf numFmtId="0" fontId="32" fillId="0" borderId="29" xfId="0" applyNumberFormat="1" applyFont="1" applyFill="1" applyBorder="1" applyAlignment="1" applyProtection="1">
      <alignment horizontal="left" vertical="center" wrapText="1"/>
    </xf>
    <xf numFmtId="0" fontId="32" fillId="0" borderId="30" xfId="0" applyNumberFormat="1" applyFont="1" applyFill="1" applyBorder="1" applyAlignment="1" applyProtection="1">
      <alignment horizontal="left" vertical="center" wrapText="1"/>
    </xf>
    <xf numFmtId="0" fontId="32" fillId="0" borderId="31" xfId="0" applyNumberFormat="1" applyFont="1" applyFill="1" applyBorder="1" applyAlignment="1" applyProtection="1">
      <alignment horizontal="left" vertical="center" wrapText="1"/>
    </xf>
    <xf numFmtId="0" fontId="4" fillId="0" borderId="50" xfId="0" applyNumberFormat="1" applyFont="1" applyFill="1" applyBorder="1" applyAlignment="1" applyProtection="1">
      <alignment horizontal="left" vertical="center" wrapText="1"/>
    </xf>
    <xf numFmtId="0" fontId="4" fillId="2" borderId="33" xfId="0" applyNumberFormat="1" applyFont="1" applyFill="1" applyBorder="1" applyAlignment="1" applyProtection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left" vertical="center" wrapText="1"/>
    </xf>
    <xf numFmtId="0" fontId="4" fillId="2" borderId="34" xfId="0" applyNumberFormat="1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right" vertical="center" wrapText="1"/>
    </xf>
    <xf numFmtId="0" fontId="8" fillId="2" borderId="57" xfId="0" applyNumberFormat="1" applyFont="1" applyFill="1" applyBorder="1" applyAlignment="1" applyProtection="1">
      <alignment horizontal="center" vertical="center" wrapText="1"/>
    </xf>
    <xf numFmtId="0" fontId="15" fillId="2" borderId="57" xfId="2" applyFont="1" applyFill="1" applyBorder="1" applyAlignment="1">
      <alignment horizontal="center" vertical="center"/>
    </xf>
    <xf numFmtId="49" fontId="18" fillId="7" borderId="59" xfId="2" applyNumberFormat="1" applyFont="1" applyFill="1" applyBorder="1" applyAlignment="1">
      <alignment horizontal="left" vertical="center"/>
    </xf>
    <xf numFmtId="49" fontId="18" fillId="7" borderId="44" xfId="2" applyNumberFormat="1" applyFont="1" applyFill="1" applyBorder="1" applyAlignment="1">
      <alignment horizontal="left" vertical="center"/>
    </xf>
    <xf numFmtId="49" fontId="18" fillId="7" borderId="45" xfId="2" applyNumberFormat="1" applyFont="1" applyFill="1" applyBorder="1" applyAlignment="1">
      <alignment horizontal="left" vertical="center"/>
    </xf>
    <xf numFmtId="0" fontId="4" fillId="2" borderId="95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65" xfId="0" applyNumberFormat="1" applyFont="1" applyFill="1" applyBorder="1" applyAlignment="1" applyProtection="1">
      <alignment horizontal="center" vertical="center" wrapText="1"/>
    </xf>
    <xf numFmtId="0" fontId="19" fillId="7" borderId="53" xfId="0" applyNumberFormat="1" applyFont="1" applyFill="1" applyBorder="1" applyAlignment="1" applyProtection="1">
      <alignment horizontal="left" vertical="center" wrapText="1"/>
    </xf>
    <xf numFmtId="0" fontId="19" fillId="7" borderId="54" xfId="0" applyNumberFormat="1" applyFont="1" applyFill="1" applyBorder="1" applyAlignment="1" applyProtection="1">
      <alignment horizontal="left" vertical="center" wrapText="1"/>
    </xf>
    <xf numFmtId="0" fontId="19" fillId="7" borderId="72" xfId="0" applyNumberFormat="1" applyFont="1" applyFill="1" applyBorder="1" applyAlignment="1" applyProtection="1">
      <alignment horizontal="left" vertical="center" wrapText="1"/>
    </xf>
    <xf numFmtId="0" fontId="19" fillId="8" borderId="67" xfId="0" applyNumberFormat="1" applyFont="1" applyFill="1" applyBorder="1" applyAlignment="1" applyProtection="1">
      <alignment horizontal="left" vertical="center" wrapText="1"/>
    </xf>
    <xf numFmtId="0" fontId="19" fillId="8" borderId="51" xfId="0" applyNumberFormat="1" applyFont="1" applyFill="1" applyBorder="1" applyAlignment="1" applyProtection="1">
      <alignment horizontal="left" vertical="center" wrapText="1"/>
    </xf>
    <xf numFmtId="0" fontId="19" fillId="8" borderId="66" xfId="0" applyNumberFormat="1" applyFont="1" applyFill="1" applyBorder="1" applyAlignment="1" applyProtection="1">
      <alignment horizontal="left" vertical="center" wrapText="1"/>
    </xf>
    <xf numFmtId="0" fontId="29" fillId="2" borderId="61" xfId="0" applyNumberFormat="1" applyFont="1" applyFill="1" applyBorder="1" applyAlignment="1" applyProtection="1">
      <alignment horizontal="left" vertical="center" wrapText="1"/>
    </xf>
    <xf numFmtId="0" fontId="29" fillId="2" borderId="62" xfId="0" applyNumberFormat="1" applyFont="1" applyFill="1" applyBorder="1" applyAlignment="1" applyProtection="1">
      <alignment horizontal="left" vertical="center" wrapText="1"/>
    </xf>
    <xf numFmtId="0" fontId="32" fillId="2" borderId="61" xfId="0" applyNumberFormat="1" applyFont="1" applyFill="1" applyBorder="1" applyAlignment="1" applyProtection="1">
      <alignment horizontal="left" vertical="center" wrapText="1"/>
    </xf>
    <xf numFmtId="0" fontId="32" fillId="2" borderId="62" xfId="0" applyNumberFormat="1" applyFont="1" applyFill="1" applyBorder="1" applyAlignment="1" applyProtection="1">
      <alignment horizontal="left" vertical="center" wrapText="1"/>
    </xf>
    <xf numFmtId="0" fontId="22" fillId="0" borderId="61" xfId="2" applyFont="1" applyFill="1" applyBorder="1" applyAlignment="1">
      <alignment horizontal="left" vertical="center" wrapText="1"/>
    </xf>
    <xf numFmtId="0" fontId="22" fillId="0" borderId="30" xfId="2" applyFont="1" applyFill="1" applyBorder="1" applyAlignment="1">
      <alignment horizontal="left" vertical="center" wrapText="1"/>
    </xf>
    <xf numFmtId="0" fontId="22" fillId="0" borderId="31" xfId="2" applyFont="1" applyFill="1" applyBorder="1" applyAlignment="1">
      <alignment horizontal="left" vertical="center" wrapText="1"/>
    </xf>
    <xf numFmtId="49" fontId="18" fillId="7" borderId="61" xfId="2" applyNumberFormat="1" applyFont="1" applyFill="1" applyBorder="1" applyAlignment="1">
      <alignment horizontal="left" vertical="center"/>
    </xf>
    <xf numFmtId="49" fontId="18" fillId="7" borderId="30" xfId="2" applyNumberFormat="1" applyFont="1" applyFill="1" applyBorder="1" applyAlignment="1">
      <alignment horizontal="left" vertical="center"/>
    </xf>
    <xf numFmtId="49" fontId="18" fillId="7" borderId="31" xfId="2" applyNumberFormat="1" applyFont="1" applyFill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41" fillId="0" borderId="30" xfId="0" applyFont="1" applyBorder="1" applyAlignment="1">
      <alignment horizontal="center" vertical="center"/>
    </xf>
    <xf numFmtId="0" fontId="32" fillId="2" borderId="69" xfId="0" applyNumberFormat="1" applyFont="1" applyFill="1" applyBorder="1" applyAlignment="1" applyProtection="1">
      <alignment horizontal="left" vertical="center" wrapText="1"/>
    </xf>
    <xf numFmtId="0" fontId="19" fillId="8" borderId="61" xfId="0" applyNumberFormat="1" applyFont="1" applyFill="1" applyBorder="1" applyAlignment="1" applyProtection="1">
      <alignment horizontal="left" vertical="center" wrapText="1"/>
    </xf>
    <xf numFmtId="0" fontId="19" fillId="8" borderId="30" xfId="0" applyNumberFormat="1" applyFont="1" applyFill="1" applyBorder="1" applyAlignment="1" applyProtection="1">
      <alignment horizontal="left" vertical="center" wrapText="1"/>
    </xf>
    <xf numFmtId="0" fontId="19" fillId="8" borderId="62" xfId="0" applyNumberFormat="1" applyFont="1" applyFill="1" applyBorder="1" applyAlignment="1" applyProtection="1">
      <alignment horizontal="left" vertical="center" wrapText="1"/>
    </xf>
    <xf numFmtId="0" fontId="19" fillId="7" borderId="270" xfId="0" applyNumberFormat="1" applyFont="1" applyFill="1" applyBorder="1" applyAlignment="1" applyProtection="1">
      <alignment horizontal="left" vertical="center" wrapText="1"/>
    </xf>
    <xf numFmtId="0" fontId="19" fillId="7" borderId="167" xfId="0" applyNumberFormat="1" applyFont="1" applyFill="1" applyBorder="1" applyAlignment="1" applyProtection="1">
      <alignment horizontal="left" vertical="center" wrapText="1"/>
    </xf>
    <xf numFmtId="0" fontId="19" fillId="7" borderId="169" xfId="0" applyNumberFormat="1" applyFont="1" applyFill="1" applyBorder="1" applyAlignment="1" applyProtection="1">
      <alignment horizontal="left" vertical="center" wrapText="1"/>
    </xf>
    <xf numFmtId="0" fontId="32" fillId="2" borderId="67" xfId="0" applyNumberFormat="1" applyFont="1" applyFill="1" applyBorder="1" applyAlignment="1" applyProtection="1">
      <alignment horizontal="left" vertical="center" wrapText="1"/>
    </xf>
    <xf numFmtId="0" fontId="19" fillId="7" borderId="29" xfId="0" applyNumberFormat="1" applyFont="1" applyFill="1" applyBorder="1" applyAlignment="1" applyProtection="1">
      <alignment horizontal="left" vertical="center" wrapText="1"/>
    </xf>
    <xf numFmtId="0" fontId="19" fillId="7" borderId="30" xfId="0" applyNumberFormat="1" applyFont="1" applyFill="1" applyBorder="1" applyAlignment="1" applyProtection="1">
      <alignment horizontal="left" vertical="center" wrapText="1"/>
    </xf>
    <xf numFmtId="0" fontId="19" fillId="7" borderId="62" xfId="0" applyNumberFormat="1" applyFont="1" applyFill="1" applyBorder="1" applyAlignment="1" applyProtection="1">
      <alignment horizontal="left" vertical="center" wrapText="1"/>
    </xf>
    <xf numFmtId="0" fontId="32" fillId="2" borderId="67" xfId="0" applyNumberFormat="1" applyFont="1" applyFill="1" applyBorder="1" applyAlignment="1" applyProtection="1">
      <alignment horizontal="left" vertical="center"/>
    </xf>
    <xf numFmtId="0" fontId="32" fillId="2" borderId="66" xfId="0" applyNumberFormat="1" applyFont="1" applyFill="1" applyBorder="1" applyAlignment="1" applyProtection="1">
      <alignment horizontal="left" vertical="center"/>
    </xf>
    <xf numFmtId="0" fontId="32" fillId="2" borderId="61" xfId="0" applyNumberFormat="1" applyFont="1" applyFill="1" applyBorder="1" applyAlignment="1" applyProtection="1">
      <alignment horizontal="left" vertical="center"/>
    </xf>
    <xf numFmtId="0" fontId="32" fillId="2" borderId="62" xfId="0" applyNumberFormat="1" applyFont="1" applyFill="1" applyBorder="1" applyAlignment="1" applyProtection="1">
      <alignment horizontal="left" vertical="center"/>
    </xf>
    <xf numFmtId="0" fontId="29" fillId="2" borderId="67" xfId="0" applyNumberFormat="1" applyFont="1" applyFill="1" applyBorder="1" applyAlignment="1" applyProtection="1">
      <alignment horizontal="left" vertical="center" wrapText="1"/>
    </xf>
    <xf numFmtId="0" fontId="29" fillId="2" borderId="51" xfId="0" applyNumberFormat="1" applyFont="1" applyFill="1" applyBorder="1" applyAlignment="1" applyProtection="1">
      <alignment horizontal="left" vertical="center" wrapText="1"/>
    </xf>
    <xf numFmtId="0" fontId="29" fillId="2" borderId="66" xfId="0" applyNumberFormat="1" applyFont="1" applyFill="1" applyBorder="1" applyAlignment="1" applyProtection="1">
      <alignment horizontal="left" vertical="center" wrapText="1"/>
    </xf>
    <xf numFmtId="0" fontId="32" fillId="2" borderId="73" xfId="0" applyNumberFormat="1" applyFont="1" applyFill="1" applyBorder="1" applyAlignment="1" applyProtection="1">
      <alignment horizontal="left" vertical="center" wrapText="1"/>
    </xf>
    <xf numFmtId="0" fontId="32" fillId="2" borderId="74" xfId="0" applyNumberFormat="1" applyFont="1" applyFill="1" applyBorder="1" applyAlignment="1" applyProtection="1">
      <alignment horizontal="left" vertical="center" wrapText="1"/>
    </xf>
    <xf numFmtId="0" fontId="19" fillId="8" borderId="274" xfId="0" applyNumberFormat="1" applyFont="1" applyFill="1" applyBorder="1" applyAlignment="1" applyProtection="1">
      <alignment horizontal="left" vertical="center" wrapText="1"/>
    </xf>
    <xf numFmtId="0" fontId="19" fillId="8" borderId="275" xfId="0" applyNumberFormat="1" applyFont="1" applyFill="1" applyBorder="1" applyAlignment="1" applyProtection="1">
      <alignment horizontal="left" vertical="center" wrapText="1"/>
    </xf>
    <xf numFmtId="0" fontId="19" fillId="8" borderId="84" xfId="0" applyNumberFormat="1" applyFont="1" applyFill="1" applyBorder="1" applyAlignment="1" applyProtection="1">
      <alignment horizontal="left" vertical="center" wrapText="1"/>
    </xf>
    <xf numFmtId="0" fontId="32" fillId="2" borderId="30" xfId="0" applyNumberFormat="1" applyFont="1" applyFill="1" applyBorder="1" applyAlignment="1" applyProtection="1">
      <alignment horizontal="left" vertical="center"/>
    </xf>
    <xf numFmtId="0" fontId="32" fillId="2" borderId="69" xfId="0" applyNumberFormat="1" applyFont="1" applyFill="1" applyBorder="1" applyAlignment="1" applyProtection="1">
      <alignment horizontal="left" vertical="center"/>
    </xf>
    <xf numFmtId="0" fontId="32" fillId="2" borderId="54" xfId="0" applyNumberFormat="1" applyFont="1" applyFill="1" applyBorder="1" applyAlignment="1" applyProtection="1">
      <alignment horizontal="left" vertical="center"/>
    </xf>
    <xf numFmtId="0" fontId="29" fillId="2" borderId="73" xfId="0" applyNumberFormat="1" applyFont="1" applyFill="1" applyBorder="1" applyAlignment="1" applyProtection="1">
      <alignment horizontal="left" vertical="center" wrapText="1"/>
    </xf>
    <xf numFmtId="0" fontId="29" fillId="2" borderId="74" xfId="0" applyNumberFormat="1" applyFont="1" applyFill="1" applyBorder="1" applyAlignment="1" applyProtection="1">
      <alignment horizontal="left" vertical="center" wrapText="1"/>
    </xf>
    <xf numFmtId="0" fontId="29" fillId="2" borderId="75" xfId="0" applyNumberFormat="1" applyFont="1" applyFill="1" applyBorder="1" applyAlignment="1" applyProtection="1">
      <alignment horizontal="left" vertical="center" wrapText="1"/>
    </xf>
    <xf numFmtId="0" fontId="4" fillId="2" borderId="64" xfId="0" applyNumberFormat="1" applyFont="1" applyFill="1" applyBorder="1" applyAlignment="1" applyProtection="1">
      <alignment horizontal="left" vertical="center" wrapText="1"/>
    </xf>
    <xf numFmtId="0" fontId="4" fillId="2" borderId="66" xfId="0" applyNumberFormat="1" applyFont="1" applyFill="1" applyBorder="1" applyAlignment="1" applyProtection="1">
      <alignment horizontal="left" vertical="center" wrapText="1"/>
    </xf>
    <xf numFmtId="0" fontId="19" fillId="7" borderId="53" xfId="0" applyNumberFormat="1" applyFont="1" applyFill="1" applyBorder="1" applyAlignment="1" applyProtection="1">
      <alignment horizontal="left" vertical="center"/>
    </xf>
    <xf numFmtId="0" fontId="19" fillId="7" borderId="54" xfId="0" applyNumberFormat="1" applyFont="1" applyFill="1" applyBorder="1" applyAlignment="1" applyProtection="1">
      <alignment horizontal="left" vertical="center"/>
    </xf>
    <xf numFmtId="0" fontId="19" fillId="7" borderId="72" xfId="0" applyNumberFormat="1" applyFont="1" applyFill="1" applyBorder="1" applyAlignment="1" applyProtection="1">
      <alignment horizontal="left" vertical="center"/>
    </xf>
    <xf numFmtId="0" fontId="4" fillId="2" borderId="65" xfId="0" applyNumberFormat="1" applyFont="1" applyFill="1" applyBorder="1" applyAlignment="1" applyProtection="1">
      <alignment horizontal="left" vertical="center" wrapText="1"/>
    </xf>
    <xf numFmtId="0" fontId="19" fillId="8" borderId="73" xfId="0" applyNumberFormat="1" applyFont="1" applyFill="1" applyBorder="1" applyAlignment="1" applyProtection="1">
      <alignment horizontal="left" vertical="center" wrapText="1"/>
    </xf>
    <xf numFmtId="0" fontId="19" fillId="8" borderId="74" xfId="0" applyNumberFormat="1" applyFont="1" applyFill="1" applyBorder="1" applyAlignment="1" applyProtection="1">
      <alignment horizontal="left" vertical="center" wrapText="1"/>
    </xf>
    <xf numFmtId="0" fontId="19" fillId="8" borderId="75" xfId="0" applyNumberFormat="1" applyFont="1" applyFill="1" applyBorder="1" applyAlignment="1" applyProtection="1">
      <alignment horizontal="left" vertical="center" wrapText="1"/>
    </xf>
    <xf numFmtId="0" fontId="32" fillId="2" borderId="276" xfId="0" applyNumberFormat="1" applyFont="1" applyFill="1" applyBorder="1" applyAlignment="1" applyProtection="1">
      <alignment horizontal="left" vertical="center" wrapText="1"/>
    </xf>
    <xf numFmtId="0" fontId="32" fillId="2" borderId="85" xfId="0" applyNumberFormat="1" applyFont="1" applyFill="1" applyBorder="1" applyAlignment="1" applyProtection="1">
      <alignment horizontal="left" vertical="center" wrapText="1"/>
    </xf>
    <xf numFmtId="0" fontId="32" fillId="2" borderId="78" xfId="0" applyNumberFormat="1" applyFont="1" applyFill="1" applyBorder="1" applyAlignment="1" applyProtection="1">
      <alignment horizontal="left" vertical="center" wrapText="1"/>
    </xf>
    <xf numFmtId="0" fontId="19" fillId="8" borderId="80" xfId="0" applyNumberFormat="1" applyFont="1" applyFill="1" applyBorder="1" applyAlignment="1" applyProtection="1">
      <alignment horizontal="left" vertical="center" wrapText="1"/>
    </xf>
    <xf numFmtId="0" fontId="19" fillId="8" borderId="81" xfId="0" applyNumberFormat="1" applyFont="1" applyFill="1" applyBorder="1" applyAlignment="1" applyProtection="1">
      <alignment horizontal="left" vertical="center" wrapText="1"/>
    </xf>
    <xf numFmtId="0" fontId="19" fillId="8" borderId="82" xfId="0" applyNumberFormat="1" applyFont="1" applyFill="1" applyBorder="1" applyAlignment="1" applyProtection="1">
      <alignment horizontal="left" vertical="center" wrapText="1"/>
    </xf>
    <xf numFmtId="0" fontId="48" fillId="0" borderId="0" xfId="6" applyFont="1" applyBorder="1" applyAlignment="1">
      <alignment horizontal="left"/>
    </xf>
    <xf numFmtId="0" fontId="43" fillId="0" borderId="0" xfId="6" applyFont="1" applyAlignment="1">
      <alignment horizontal="right"/>
    </xf>
    <xf numFmtId="0" fontId="44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47" fillId="0" borderId="0" xfId="6" applyFont="1" applyAlignment="1">
      <alignment horizontal="center"/>
    </xf>
    <xf numFmtId="0" fontId="49" fillId="0" borderId="91" xfId="6" applyFont="1" applyBorder="1" applyAlignment="1">
      <alignment horizontal="center"/>
    </xf>
    <xf numFmtId="0" fontId="49" fillId="0" borderId="92" xfId="6" applyFont="1" applyBorder="1" applyAlignment="1">
      <alignment horizontal="center"/>
    </xf>
    <xf numFmtId="0" fontId="49" fillId="0" borderId="93" xfId="6" applyFont="1" applyBorder="1" applyAlignment="1">
      <alignment horizontal="center"/>
    </xf>
    <xf numFmtId="0" fontId="59" fillId="0" borderId="0" xfId="6" applyFont="1" applyBorder="1" applyAlignment="1">
      <alignment horizontal="left"/>
    </xf>
    <xf numFmtId="0" fontId="49" fillId="0" borderId="0" xfId="6" applyFont="1" applyAlignment="1">
      <alignment horizontal="right"/>
    </xf>
    <xf numFmtId="0" fontId="69" fillId="0" borderId="0" xfId="6" applyFont="1" applyFill="1" applyAlignment="1">
      <alignment horizontal="center" wrapText="1"/>
    </xf>
    <xf numFmtId="0" fontId="70" fillId="0" borderId="0" xfId="6" applyFont="1" applyAlignment="1">
      <alignment horizontal="center" vertical="center" wrapText="1"/>
    </xf>
    <xf numFmtId="0" fontId="52" fillId="10" borderId="104" xfId="6" quotePrefix="1" applyFont="1" applyFill="1" applyBorder="1" applyAlignment="1">
      <alignment horizontal="center" vertical="center" wrapText="1"/>
    </xf>
    <xf numFmtId="0" fontId="52" fillId="10" borderId="105" xfId="6" quotePrefix="1" applyFont="1" applyFill="1" applyBorder="1" applyAlignment="1">
      <alignment horizontal="center" vertical="center" wrapText="1"/>
    </xf>
    <xf numFmtId="0" fontId="52" fillId="10" borderId="106" xfId="6" quotePrefix="1" applyFont="1" applyFill="1" applyBorder="1" applyAlignment="1">
      <alignment horizontal="center" vertical="center" wrapText="1"/>
    </xf>
    <xf numFmtId="0" fontId="84" fillId="10" borderId="118" xfId="0" applyNumberFormat="1" applyFont="1" applyFill="1" applyBorder="1" applyAlignment="1" applyProtection="1">
      <alignment horizontal="center" vertical="center" wrapText="1"/>
    </xf>
    <xf numFmtId="0" fontId="84" fillId="10" borderId="119" xfId="0" applyNumberFormat="1" applyFont="1" applyFill="1" applyBorder="1" applyAlignment="1" applyProtection="1">
      <alignment horizontal="center" vertical="center" wrapText="1"/>
    </xf>
    <xf numFmtId="0" fontId="84" fillId="10" borderId="120" xfId="0" applyNumberFormat="1" applyFont="1" applyFill="1" applyBorder="1" applyAlignment="1" applyProtection="1">
      <alignment horizontal="center" vertical="center" wrapText="1"/>
    </xf>
    <xf numFmtId="0" fontId="86" fillId="0" borderId="91" xfId="0" applyFont="1" applyBorder="1" applyAlignment="1">
      <alignment horizontal="center"/>
    </xf>
    <xf numFmtId="0" fontId="86" fillId="0" borderId="93" xfId="0" applyFont="1" applyBorder="1" applyAlignment="1">
      <alignment horizontal="center"/>
    </xf>
    <xf numFmtId="0" fontId="88" fillId="30" borderId="127" xfId="0" applyFont="1" applyFill="1" applyBorder="1" applyAlignment="1">
      <alignment vertical="center" wrapText="1"/>
    </xf>
    <xf numFmtId="0" fontId="88" fillId="30" borderId="128" xfId="0" applyFont="1" applyFill="1" applyBorder="1" applyAlignment="1">
      <alignment vertical="center" wrapText="1"/>
    </xf>
    <xf numFmtId="0" fontId="89" fillId="31" borderId="131" xfId="0" applyNumberFormat="1" applyFont="1" applyFill="1" applyBorder="1" applyAlignment="1" applyProtection="1">
      <alignment vertical="center" wrapText="1"/>
    </xf>
    <xf numFmtId="0" fontId="89" fillId="31" borderId="132" xfId="0" applyNumberFormat="1" applyFont="1" applyFill="1" applyBorder="1" applyAlignment="1" applyProtection="1">
      <alignment vertical="center" wrapText="1"/>
    </xf>
    <xf numFmtId="0" fontId="89" fillId="32" borderId="57" xfId="0" applyNumberFormat="1" applyFont="1" applyFill="1" applyBorder="1" applyAlignment="1" applyProtection="1">
      <alignment vertical="center" wrapText="1"/>
    </xf>
    <xf numFmtId="0" fontId="89" fillId="32" borderId="2" xfId="0" applyNumberFormat="1" applyFont="1" applyFill="1" applyBorder="1" applyAlignment="1" applyProtection="1">
      <alignment vertical="center" wrapText="1"/>
    </xf>
    <xf numFmtId="0" fontId="75" fillId="0" borderId="0" xfId="0" applyFont="1" applyAlignment="1">
      <alignment horizontal="center"/>
    </xf>
    <xf numFmtId="0" fontId="77" fillId="0" borderId="0" xfId="0" applyFont="1" applyAlignment="1">
      <alignment horizontal="center" wrapText="1"/>
    </xf>
    <xf numFmtId="0" fontId="82" fillId="10" borderId="110" xfId="0" applyNumberFormat="1" applyFont="1" applyFill="1" applyBorder="1" applyAlignment="1" applyProtection="1">
      <alignment horizontal="center" vertical="center" wrapText="1"/>
    </xf>
    <xf numFmtId="0" fontId="82" fillId="10" borderId="87" xfId="0" applyNumberFormat="1" applyFont="1" applyFill="1" applyBorder="1" applyAlignment="1" applyProtection="1">
      <alignment horizontal="center" vertical="center" wrapText="1"/>
    </xf>
    <xf numFmtId="0" fontId="82" fillId="10" borderId="114" xfId="0" applyNumberFormat="1" applyFont="1" applyFill="1" applyBorder="1" applyAlignment="1" applyProtection="1">
      <alignment horizontal="center" vertical="center" wrapText="1"/>
    </xf>
    <xf numFmtId="0" fontId="82" fillId="10" borderId="115" xfId="0" applyNumberFormat="1" applyFont="1" applyFill="1" applyBorder="1" applyAlignment="1" applyProtection="1">
      <alignment horizontal="center" vertical="center" wrapText="1"/>
    </xf>
    <xf numFmtId="0" fontId="82" fillId="10" borderId="101" xfId="0" applyNumberFormat="1" applyFont="1" applyFill="1" applyBorder="1" applyAlignment="1" applyProtection="1">
      <alignment horizontal="center" vertical="center" wrapText="1"/>
    </xf>
    <xf numFmtId="0" fontId="82" fillId="10" borderId="85" xfId="0" applyNumberFormat="1" applyFont="1" applyFill="1" applyBorder="1" applyAlignment="1" applyProtection="1">
      <alignment horizontal="center" vertical="center" wrapText="1"/>
    </xf>
    <xf numFmtId="3" fontId="83" fillId="29" borderId="111" xfId="0" applyNumberFormat="1" applyFont="1" applyFill="1" applyBorder="1" applyAlignment="1">
      <alignment horizontal="center" vertical="center" wrapText="1"/>
    </xf>
    <xf numFmtId="0" fontId="82" fillId="10" borderId="112" xfId="0" applyNumberFormat="1" applyFont="1" applyFill="1" applyBorder="1" applyAlignment="1" applyProtection="1">
      <alignment horizontal="center" vertical="center" wrapText="1"/>
    </xf>
    <xf numFmtId="0" fontId="82" fillId="10" borderId="116" xfId="0" applyNumberFormat="1" applyFont="1" applyFill="1" applyBorder="1" applyAlignment="1" applyProtection="1">
      <alignment horizontal="center" vertical="center" wrapText="1"/>
    </xf>
    <xf numFmtId="3" fontId="83" fillId="29" borderId="113" xfId="0" applyNumberFormat="1" applyFont="1" applyFill="1" applyBorder="1" applyAlignment="1">
      <alignment horizontal="center" vertical="center" wrapText="1"/>
    </xf>
    <xf numFmtId="0" fontId="82" fillId="10" borderId="86" xfId="0" applyNumberFormat="1" applyFont="1" applyFill="1" applyBorder="1" applyAlignment="1" applyProtection="1">
      <alignment horizontal="center" vertical="center" wrapText="1"/>
    </xf>
    <xf numFmtId="0" fontId="82" fillId="10" borderId="89" xfId="0" applyNumberFormat="1" applyFont="1" applyFill="1" applyBorder="1" applyAlignment="1" applyProtection="1">
      <alignment horizontal="center" vertical="center" wrapText="1"/>
    </xf>
    <xf numFmtId="0" fontId="81" fillId="0" borderId="57" xfId="0" applyNumberFormat="1" applyFont="1" applyFill="1" applyBorder="1" applyAlignment="1" applyProtection="1">
      <alignment horizontal="left" vertical="center" wrapText="1"/>
    </xf>
    <xf numFmtId="0" fontId="81" fillId="0" borderId="143" xfId="0" applyNumberFormat="1" applyFont="1" applyFill="1" applyBorder="1" applyAlignment="1" applyProtection="1">
      <alignment horizontal="left" vertical="center" wrapText="1"/>
    </xf>
    <xf numFmtId="0" fontId="81" fillId="0" borderId="57" xfId="0" applyNumberFormat="1" applyFont="1" applyFill="1" applyBorder="1" applyAlignment="1" applyProtection="1">
      <alignment vertical="center" wrapText="1"/>
    </xf>
    <xf numFmtId="0" fontId="81" fillId="0" borderId="2" xfId="0" applyNumberFormat="1" applyFont="1" applyFill="1" applyBorder="1" applyAlignment="1" applyProtection="1">
      <alignment vertical="center" wrapText="1"/>
    </xf>
    <xf numFmtId="0" fontId="81" fillId="0" borderId="57" xfId="0" applyNumberFormat="1" applyFont="1" applyFill="1" applyBorder="1" applyAlignment="1" applyProtection="1">
      <alignment horizontal="left" vertical="center"/>
    </xf>
    <xf numFmtId="0" fontId="81" fillId="0" borderId="138" xfId="0" applyNumberFormat="1" applyFont="1" applyFill="1" applyBorder="1" applyAlignment="1" applyProtection="1">
      <alignment horizontal="left" vertical="center"/>
    </xf>
    <xf numFmtId="0" fontId="81" fillId="2" borderId="95" xfId="0" applyNumberFormat="1" applyFont="1" applyFill="1" applyBorder="1" applyAlignment="1" applyProtection="1">
      <alignment vertical="center" wrapText="1"/>
    </xf>
    <xf numFmtId="0" fontId="81" fillId="0" borderId="147" xfId="0" applyNumberFormat="1" applyFont="1" applyFill="1" applyBorder="1" applyAlignment="1" applyProtection="1">
      <alignment horizontal="left" vertical="center" wrapText="1"/>
    </xf>
    <xf numFmtId="0" fontId="81" fillId="0" borderId="148" xfId="0" applyNumberFormat="1" applyFont="1" applyFill="1" applyBorder="1" applyAlignment="1" applyProtection="1">
      <alignment horizontal="left" vertical="center" wrapText="1"/>
    </xf>
    <xf numFmtId="0" fontId="81" fillId="0" borderId="144" xfId="0" applyNumberFormat="1" applyFont="1" applyFill="1" applyBorder="1" applyAlignment="1" applyProtection="1">
      <alignment horizontal="left" vertical="center" wrapText="1"/>
    </xf>
    <xf numFmtId="0" fontId="81" fillId="0" borderId="152" xfId="0" applyNumberFormat="1" applyFont="1" applyFill="1" applyBorder="1" applyAlignment="1" applyProtection="1">
      <alignment horizontal="left" vertical="center" wrapText="1"/>
    </xf>
    <xf numFmtId="0" fontId="90" fillId="0" borderId="57" xfId="0" applyNumberFormat="1" applyFont="1" applyFill="1" applyBorder="1" applyAlignment="1" applyProtection="1">
      <alignment horizontal="left" vertical="center" wrapText="1"/>
    </xf>
    <xf numFmtId="0" fontId="90" fillId="0" borderId="143" xfId="0" applyNumberFormat="1" applyFont="1" applyFill="1" applyBorder="1" applyAlignment="1" applyProtection="1">
      <alignment horizontal="left" vertical="center" wrapText="1"/>
    </xf>
    <xf numFmtId="0" fontId="89" fillId="31" borderId="157" xfId="0" applyNumberFormat="1" applyFont="1" applyFill="1" applyBorder="1" applyAlignment="1" applyProtection="1">
      <alignment vertical="center" wrapText="1"/>
    </xf>
    <xf numFmtId="0" fontId="89" fillId="31" borderId="2" xfId="0" applyNumberFormat="1" applyFont="1" applyFill="1" applyBorder="1" applyAlignment="1" applyProtection="1">
      <alignment vertical="center" wrapText="1"/>
    </xf>
    <xf numFmtId="0" fontId="81" fillId="0" borderId="57" xfId="0" applyNumberFormat="1" applyFont="1" applyFill="1" applyBorder="1" applyAlignment="1" applyProtection="1">
      <alignment horizontal="left" vertical="top" wrapText="1"/>
    </xf>
    <xf numFmtId="0" fontId="81" fillId="0" borderId="143" xfId="0" applyNumberFormat="1" applyFont="1" applyFill="1" applyBorder="1" applyAlignment="1" applyProtection="1">
      <alignment horizontal="left" vertical="top" wrapText="1"/>
    </xf>
    <xf numFmtId="0" fontId="81" fillId="2" borderId="136" xfId="0" applyNumberFormat="1" applyFont="1" applyFill="1" applyBorder="1" applyAlignment="1" applyProtection="1">
      <alignment vertical="center" wrapText="1"/>
    </xf>
    <xf numFmtId="0" fontId="81" fillId="2" borderId="114" xfId="0" applyNumberFormat="1" applyFont="1" applyFill="1" applyBorder="1" applyAlignment="1" applyProtection="1">
      <alignment vertical="center" wrapText="1"/>
    </xf>
    <xf numFmtId="0" fontId="81" fillId="0" borderId="147" xfId="0" applyNumberFormat="1" applyFont="1" applyFill="1" applyBorder="1" applyAlignment="1" applyProtection="1">
      <alignment vertical="center" wrapText="1"/>
    </xf>
    <xf numFmtId="0" fontId="81" fillId="0" borderId="159" xfId="0" applyNumberFormat="1" applyFont="1" applyFill="1" applyBorder="1" applyAlignment="1" applyProtection="1">
      <alignment vertical="center" wrapText="1"/>
    </xf>
    <xf numFmtId="0" fontId="89" fillId="31" borderId="160" xfId="0" applyNumberFormat="1" applyFont="1" applyFill="1" applyBorder="1" applyAlignment="1" applyProtection="1">
      <alignment vertical="center" wrapText="1"/>
    </xf>
    <xf numFmtId="0" fontId="89" fillId="31" borderId="41" xfId="0" applyNumberFormat="1" applyFont="1" applyFill="1" applyBorder="1" applyAlignment="1" applyProtection="1">
      <alignment vertical="center" wrapText="1"/>
    </xf>
    <xf numFmtId="0" fontId="81" fillId="2" borderId="0" xfId="0" applyNumberFormat="1" applyFont="1" applyFill="1" applyBorder="1" applyAlignment="1" applyProtection="1">
      <alignment vertical="center" wrapText="1"/>
    </xf>
    <xf numFmtId="0" fontId="81" fillId="2" borderId="158" xfId="0" applyNumberFormat="1" applyFont="1" applyFill="1" applyBorder="1" applyAlignment="1" applyProtection="1">
      <alignment vertical="center" wrapText="1"/>
    </xf>
    <xf numFmtId="0" fontId="81" fillId="2" borderId="65" xfId="0" applyNumberFormat="1" applyFont="1" applyFill="1" applyBorder="1" applyAlignment="1" applyProtection="1">
      <alignment vertical="center" wrapText="1"/>
    </xf>
    <xf numFmtId="0" fontId="81" fillId="0" borderId="138" xfId="0" applyNumberFormat="1" applyFont="1" applyFill="1" applyBorder="1" applyAlignment="1" applyProtection="1">
      <alignment horizontal="left" vertical="center" wrapText="1"/>
    </xf>
    <xf numFmtId="0" fontId="81" fillId="10" borderId="57" xfId="0" applyNumberFormat="1" applyFont="1" applyFill="1" applyBorder="1" applyAlignment="1" applyProtection="1">
      <alignment vertical="center" wrapText="1"/>
    </xf>
    <xf numFmtId="0" fontId="81" fillId="10" borderId="2" xfId="0" applyNumberFormat="1" applyFont="1" applyFill="1" applyBorder="1" applyAlignment="1" applyProtection="1">
      <alignment vertical="center" wrapText="1"/>
    </xf>
    <xf numFmtId="0" fontId="81" fillId="10" borderId="147" xfId="0" applyNumberFormat="1" applyFont="1" applyFill="1" applyBorder="1" applyAlignment="1" applyProtection="1">
      <alignment vertical="center" wrapText="1"/>
    </xf>
    <xf numFmtId="0" fontId="81" fillId="10" borderId="159" xfId="0" applyNumberFormat="1" applyFont="1" applyFill="1" applyBorder="1" applyAlignment="1" applyProtection="1">
      <alignment vertical="center" wrapText="1"/>
    </xf>
    <xf numFmtId="0" fontId="91" fillId="2" borderId="0" xfId="0" applyNumberFormat="1" applyFont="1" applyFill="1" applyBorder="1" applyAlignment="1" applyProtection="1">
      <alignment horizontal="center" vertical="center" wrapText="1"/>
    </xf>
    <xf numFmtId="0" fontId="8" fillId="0" borderId="58" xfId="0" applyNumberFormat="1" applyFont="1" applyFill="1" applyBorder="1" applyAlignment="1" applyProtection="1">
      <alignment horizontal="center" vertical="center" wrapText="1"/>
    </xf>
    <xf numFmtId="0" fontId="8" fillId="0" borderId="167" xfId="0" applyNumberFormat="1" applyFont="1" applyFill="1" applyBorder="1" applyAlignment="1" applyProtection="1">
      <alignment horizontal="center" vertical="center" wrapText="1"/>
    </xf>
    <xf numFmtId="0" fontId="8" fillId="0" borderId="168" xfId="0" applyNumberFormat="1" applyFont="1" applyFill="1" applyBorder="1" applyAlignment="1" applyProtection="1">
      <alignment horizontal="center" vertical="center" wrapText="1"/>
    </xf>
    <xf numFmtId="0" fontId="92" fillId="0" borderId="58" xfId="0" applyNumberFormat="1" applyFont="1" applyFill="1" applyBorder="1" applyAlignment="1" applyProtection="1">
      <alignment horizontal="center" vertical="center" wrapText="1"/>
    </xf>
    <xf numFmtId="0" fontId="92" fillId="0" borderId="167" xfId="0" applyNumberFormat="1" applyFont="1" applyFill="1" applyBorder="1" applyAlignment="1" applyProtection="1">
      <alignment horizontal="center" vertical="center" wrapText="1"/>
    </xf>
    <xf numFmtId="0" fontId="92" fillId="0" borderId="168" xfId="0" applyNumberFormat="1" applyFont="1" applyFill="1" applyBorder="1" applyAlignment="1" applyProtection="1">
      <alignment horizontal="center" vertical="center" wrapText="1"/>
    </xf>
    <xf numFmtId="0" fontId="92" fillId="0" borderId="169" xfId="0" applyNumberFormat="1" applyFont="1" applyFill="1" applyBorder="1" applyAlignment="1" applyProtection="1">
      <alignment horizontal="center" vertical="center" wrapText="1"/>
    </xf>
    <xf numFmtId="0" fontId="21" fillId="2" borderId="36" xfId="0" applyNumberFormat="1" applyFont="1" applyFill="1" applyBorder="1" applyAlignment="1" applyProtection="1">
      <alignment horizontal="center" vertical="center" wrapText="1"/>
    </xf>
    <xf numFmtId="0" fontId="21" fillId="2" borderId="37" xfId="0" applyNumberFormat="1" applyFont="1" applyFill="1" applyBorder="1" applyAlignment="1" applyProtection="1">
      <alignment horizontal="center" vertical="center" wrapText="1"/>
    </xf>
    <xf numFmtId="0" fontId="92" fillId="0" borderId="172" xfId="0" applyNumberFormat="1" applyFont="1" applyFill="1" applyBorder="1" applyAlignment="1" applyProtection="1">
      <alignment horizontal="center" vertical="center" wrapText="1"/>
    </xf>
    <xf numFmtId="0" fontId="92" fillId="0" borderId="173" xfId="0" applyNumberFormat="1" applyFont="1" applyFill="1" applyBorder="1" applyAlignment="1" applyProtection="1">
      <alignment horizontal="center" vertical="center" wrapText="1"/>
    </xf>
    <xf numFmtId="0" fontId="30" fillId="8" borderId="176" xfId="0" applyNumberFormat="1" applyFont="1" applyFill="1" applyBorder="1" applyAlignment="1" applyProtection="1">
      <alignment horizontal="left" vertical="center" wrapText="1"/>
    </xf>
    <xf numFmtId="0" fontId="30" fillId="8" borderId="177" xfId="0" applyNumberFormat="1" applyFont="1" applyFill="1" applyBorder="1" applyAlignment="1" applyProtection="1">
      <alignment horizontal="left" vertical="center" wrapText="1"/>
    </xf>
    <xf numFmtId="0" fontId="30" fillId="8" borderId="178" xfId="0" applyNumberFormat="1" applyFont="1" applyFill="1" applyBorder="1" applyAlignment="1" applyProtection="1">
      <alignment horizontal="left" vertical="center" wrapText="1"/>
    </xf>
    <xf numFmtId="0" fontId="92" fillId="2" borderId="40" xfId="0" applyNumberFormat="1" applyFont="1" applyFill="1" applyBorder="1" applyAlignment="1" applyProtection="1">
      <alignment horizontal="center" vertical="center" wrapText="1"/>
    </xf>
    <xf numFmtId="0" fontId="92" fillId="2" borderId="41" xfId="0" applyNumberFormat="1" applyFont="1" applyFill="1" applyBorder="1" applyAlignment="1" applyProtection="1">
      <alignment horizontal="center" vertical="center" wrapText="1"/>
    </xf>
    <xf numFmtId="0" fontId="19" fillId="33" borderId="180" xfId="0" applyNumberFormat="1" applyFont="1" applyFill="1" applyBorder="1" applyAlignment="1" applyProtection="1">
      <alignment horizontal="left" vertical="center" wrapText="1"/>
    </xf>
    <xf numFmtId="0" fontId="19" fillId="33" borderId="181" xfId="0" applyNumberFormat="1" applyFont="1" applyFill="1" applyBorder="1" applyAlignment="1" applyProtection="1">
      <alignment horizontal="left" vertical="center" wrapText="1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0" fontId="8" fillId="34" borderId="57" xfId="0" applyNumberFormat="1" applyFont="1" applyFill="1" applyBorder="1" applyAlignment="1" applyProtection="1">
      <alignment horizontal="left" vertical="center" wrapText="1"/>
    </xf>
    <xf numFmtId="0" fontId="8" fillId="34" borderId="2" xfId="0" applyNumberFormat="1" applyFont="1" applyFill="1" applyBorder="1" applyAlignment="1" applyProtection="1">
      <alignment horizontal="left" vertical="center" wrapText="1"/>
    </xf>
    <xf numFmtId="0" fontId="8" fillId="34" borderId="143" xfId="0" applyNumberFormat="1" applyFont="1" applyFill="1" applyBorder="1" applyAlignment="1" applyProtection="1">
      <alignment horizontal="left" vertical="center" wrapText="1"/>
    </xf>
    <xf numFmtId="0" fontId="4" fillId="2" borderId="139" xfId="0" applyNumberFormat="1" applyFont="1" applyFill="1" applyBorder="1" applyAlignment="1" applyProtection="1">
      <alignment horizontal="left" vertical="center" wrapText="1"/>
    </xf>
    <xf numFmtId="0" fontId="4" fillId="2" borderId="41" xfId="0" applyNumberFormat="1" applyFont="1" applyFill="1" applyBorder="1" applyAlignment="1" applyProtection="1">
      <alignment horizontal="left" vertical="center" wrapText="1"/>
    </xf>
    <xf numFmtId="0" fontId="31" fillId="35" borderId="57" xfId="0" applyNumberFormat="1" applyFont="1" applyFill="1" applyBorder="1" applyAlignment="1" applyProtection="1">
      <alignment horizontal="left" vertical="center" wrapText="1"/>
    </xf>
    <xf numFmtId="0" fontId="31" fillId="35" borderId="2" xfId="0" applyNumberFormat="1" applyFont="1" applyFill="1" applyBorder="1" applyAlignment="1" applyProtection="1">
      <alignment horizontal="left" vertical="center" wrapText="1"/>
    </xf>
    <xf numFmtId="0" fontId="31" fillId="35" borderId="143" xfId="0" applyNumberFormat="1" applyFont="1" applyFill="1" applyBorder="1" applyAlignment="1" applyProtection="1">
      <alignment horizontal="left" vertical="center" wrapText="1"/>
    </xf>
    <xf numFmtId="0" fontId="4" fillId="2" borderId="57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143" xfId="0" applyNumberFormat="1" applyFont="1" applyFill="1" applyBorder="1" applyAlignment="1" applyProtection="1">
      <alignment horizontal="left" vertical="center" wrapText="1"/>
    </xf>
    <xf numFmtId="0" fontId="27" fillId="2" borderId="57" xfId="0" applyNumberFormat="1" applyFont="1" applyFill="1" applyBorder="1" applyAlignment="1" applyProtection="1">
      <alignment horizontal="left" vertical="center"/>
    </xf>
    <xf numFmtId="0" fontId="27" fillId="2" borderId="143" xfId="0" applyNumberFormat="1" applyFont="1" applyFill="1" applyBorder="1" applyAlignment="1" applyProtection="1">
      <alignment horizontal="left" vertical="center"/>
    </xf>
    <xf numFmtId="0" fontId="27" fillId="2" borderId="57" xfId="0" applyNumberFormat="1" applyFont="1" applyFill="1" applyBorder="1" applyAlignment="1" applyProtection="1">
      <alignment horizontal="left" vertical="center" wrapText="1"/>
    </xf>
    <xf numFmtId="0" fontId="27" fillId="2" borderId="143" xfId="0" applyNumberFormat="1" applyFont="1" applyFill="1" applyBorder="1" applyAlignment="1" applyProtection="1">
      <alignment horizontal="left" vertical="center" wrapText="1"/>
    </xf>
    <xf numFmtId="0" fontId="27" fillId="2" borderId="65" xfId="0" applyNumberFormat="1" applyFont="1" applyFill="1" applyBorder="1" applyAlignment="1" applyProtection="1">
      <alignment horizontal="left" vertical="center" wrapText="1"/>
    </xf>
    <xf numFmtId="0" fontId="27" fillId="2" borderId="68" xfId="0" applyNumberFormat="1" applyFont="1" applyFill="1" applyBorder="1" applyAlignment="1" applyProtection="1">
      <alignment horizontal="left" vertical="center" wrapText="1"/>
    </xf>
    <xf numFmtId="0" fontId="27" fillId="2" borderId="184" xfId="0" applyNumberFormat="1" applyFont="1" applyFill="1" applyBorder="1" applyAlignment="1" applyProtection="1">
      <alignment horizontal="left" vertical="center" wrapText="1"/>
    </xf>
    <xf numFmtId="0" fontId="27" fillId="2" borderId="185" xfId="0" applyNumberFormat="1" applyFont="1" applyFill="1" applyBorder="1" applyAlignment="1" applyProtection="1">
      <alignment horizontal="left" vertical="center" wrapText="1"/>
    </xf>
    <xf numFmtId="0" fontId="8" fillId="34" borderId="144" xfId="0" applyNumberFormat="1" applyFont="1" applyFill="1" applyBorder="1" applyAlignment="1" applyProtection="1">
      <alignment horizontal="left" vertical="center" wrapText="1"/>
    </xf>
    <xf numFmtId="0" fontId="8" fillId="34" borderId="41" xfId="0" applyNumberFormat="1" applyFont="1" applyFill="1" applyBorder="1" applyAlignment="1" applyProtection="1">
      <alignment horizontal="left" vertical="center" wrapText="1"/>
    </xf>
    <xf numFmtId="0" fontId="8" fillId="34" borderId="161" xfId="0" applyNumberFormat="1" applyFont="1" applyFill="1" applyBorder="1" applyAlignment="1" applyProtection="1">
      <alignment horizontal="left" vertical="center" wrapText="1"/>
    </xf>
    <xf numFmtId="0" fontId="27" fillId="2" borderId="158" xfId="0" applyNumberFormat="1" applyFont="1" applyFill="1" applyBorder="1" applyAlignment="1" applyProtection="1">
      <alignment horizontal="left" vertical="center" wrapText="1"/>
    </xf>
    <xf numFmtId="0" fontId="27" fillId="2" borderId="161" xfId="0" applyNumberFormat="1" applyFont="1" applyFill="1" applyBorder="1" applyAlignment="1" applyProtection="1">
      <alignment horizontal="left" vertical="center" wrapText="1"/>
    </xf>
    <xf numFmtId="0" fontId="4" fillId="2" borderId="158" xfId="0" applyNumberFormat="1" applyFont="1" applyFill="1" applyBorder="1" applyAlignment="1" applyProtection="1">
      <alignment horizontal="left" vertical="center" wrapText="1"/>
    </xf>
    <xf numFmtId="0" fontId="4" fillId="2" borderId="161" xfId="0" applyNumberFormat="1" applyFont="1" applyFill="1" applyBorder="1" applyAlignment="1" applyProtection="1">
      <alignment horizontal="left" vertical="center" wrapText="1"/>
    </xf>
    <xf numFmtId="0" fontId="4" fillId="2" borderId="144" xfId="0" applyNumberFormat="1" applyFont="1" applyFill="1" applyBorder="1" applyAlignment="1" applyProtection="1">
      <alignment horizontal="left" vertical="center" wrapText="1"/>
    </xf>
    <xf numFmtId="0" fontId="27" fillId="2" borderId="191" xfId="0" applyNumberFormat="1" applyFont="1" applyFill="1" applyBorder="1" applyAlignment="1" applyProtection="1">
      <alignment horizontal="left" vertical="center" wrapText="1"/>
    </xf>
    <xf numFmtId="0" fontId="27" fillId="2" borderId="192" xfId="0" applyNumberFormat="1" applyFont="1" applyFill="1" applyBorder="1" applyAlignment="1" applyProtection="1">
      <alignment horizontal="left" vertical="center" wrapText="1"/>
    </xf>
    <xf numFmtId="0" fontId="92" fillId="2" borderId="196" xfId="0" applyNumberFormat="1" applyFont="1" applyFill="1" applyBorder="1" applyAlignment="1" applyProtection="1">
      <alignment horizontal="center" vertical="center" wrapText="1"/>
    </xf>
    <xf numFmtId="0" fontId="92" fillId="2" borderId="197" xfId="0" applyNumberFormat="1" applyFont="1" applyFill="1" applyBorder="1" applyAlignment="1" applyProtection="1">
      <alignment horizontal="center" vertical="center" wrapText="1"/>
    </xf>
    <xf numFmtId="0" fontId="19" fillId="33" borderId="189" xfId="0" applyNumberFormat="1" applyFont="1" applyFill="1" applyBorder="1" applyAlignment="1" applyProtection="1">
      <alignment horizontal="left" vertical="center" wrapText="1"/>
    </xf>
    <xf numFmtId="0" fontId="19" fillId="33" borderId="190" xfId="0" applyNumberFormat="1" applyFont="1" applyFill="1" applyBorder="1" applyAlignment="1" applyProtection="1">
      <alignment horizontal="left" vertical="center" wrapText="1"/>
    </xf>
    <xf numFmtId="0" fontId="4" fillId="2" borderId="203" xfId="0" applyNumberFormat="1" applyFont="1" applyFill="1" applyBorder="1" applyAlignment="1" applyProtection="1">
      <alignment horizontal="left" vertical="center" wrapText="1"/>
    </xf>
    <xf numFmtId="0" fontId="8" fillId="34" borderId="204" xfId="0" applyNumberFormat="1" applyFont="1" applyFill="1" applyBorder="1" applyAlignment="1" applyProtection="1">
      <alignment horizontal="left" vertical="center" wrapText="1"/>
    </xf>
    <xf numFmtId="0" fontId="8" fillId="34" borderId="205" xfId="0" applyNumberFormat="1" applyFont="1" applyFill="1" applyBorder="1" applyAlignment="1" applyProtection="1">
      <alignment horizontal="left" vertical="center" wrapText="1"/>
    </xf>
    <xf numFmtId="0" fontId="8" fillId="34" borderId="206" xfId="0" applyNumberFormat="1" applyFont="1" applyFill="1" applyBorder="1" applyAlignment="1" applyProtection="1">
      <alignment horizontal="left" vertical="center" wrapText="1"/>
    </xf>
    <xf numFmtId="0" fontId="76" fillId="0" borderId="0" xfId="6" applyFont="1" applyAlignment="1">
      <alignment horizontal="center"/>
    </xf>
    <xf numFmtId="0" fontId="96" fillId="0" borderId="0" xfId="6" applyFont="1" applyAlignment="1">
      <alignment horizontal="right"/>
    </xf>
    <xf numFmtId="0" fontId="77" fillId="0" borderId="0" xfId="6" applyFont="1" applyAlignment="1">
      <alignment horizontal="center" wrapText="1"/>
    </xf>
    <xf numFmtId="0" fontId="76" fillId="0" borderId="0" xfId="6" applyFont="1" applyAlignment="1">
      <alignment horizontal="right"/>
    </xf>
    <xf numFmtId="0" fontId="83" fillId="0" borderId="211" xfId="6" applyFont="1" applyBorder="1" applyAlignment="1">
      <alignment horizontal="center" vertical="center" wrapText="1"/>
    </xf>
    <xf numFmtId="0" fontId="83" fillId="0" borderId="91" xfId="6" applyFont="1" applyBorder="1" applyAlignment="1">
      <alignment horizontal="center" vertical="center" wrapText="1"/>
    </xf>
    <xf numFmtId="0" fontId="83" fillId="0" borderId="97" xfId="6" applyFont="1" applyBorder="1" applyAlignment="1">
      <alignment horizontal="center" vertical="center" wrapText="1"/>
    </xf>
    <xf numFmtId="0" fontId="83" fillId="0" borderId="111" xfId="6" applyFont="1" applyBorder="1" applyAlignment="1">
      <alignment horizontal="center" vertical="center" wrapText="1"/>
    </xf>
    <xf numFmtId="0" fontId="83" fillId="0" borderId="212" xfId="6" applyFont="1" applyBorder="1" applyAlignment="1">
      <alignment horizontal="center" vertical="center" wrapText="1"/>
    </xf>
    <xf numFmtId="0" fontId="83" fillId="0" borderId="214" xfId="6" applyFont="1" applyBorder="1" applyAlignment="1">
      <alignment horizontal="center" vertical="center" wrapText="1"/>
    </xf>
    <xf numFmtId="0" fontId="83" fillId="0" borderId="210" xfId="6" applyFont="1" applyBorder="1" applyAlignment="1">
      <alignment horizontal="center" vertical="center" wrapText="1"/>
    </xf>
    <xf numFmtId="0" fontId="83" fillId="0" borderId="213" xfId="6" applyFont="1" applyBorder="1" applyAlignment="1">
      <alignment horizontal="center" vertical="center" wrapText="1"/>
    </xf>
    <xf numFmtId="0" fontId="83" fillId="0" borderId="96" xfId="6" applyFont="1" applyBorder="1" applyAlignment="1">
      <alignment horizontal="center" vertical="center" wrapText="1"/>
    </xf>
    <xf numFmtId="0" fontId="83" fillId="0" borderId="94" xfId="6" applyFont="1" applyBorder="1" applyAlignment="1">
      <alignment horizontal="center" vertical="center" wrapText="1"/>
    </xf>
    <xf numFmtId="0" fontId="29" fillId="0" borderId="252" xfId="0" applyNumberFormat="1" applyFont="1" applyFill="1" applyBorder="1" applyAlignment="1" applyProtection="1">
      <alignment horizontal="left" vertical="center" wrapText="1"/>
    </xf>
    <xf numFmtId="3" fontId="29" fillId="0" borderId="56" xfId="0" applyNumberFormat="1" applyFont="1" applyFill="1" applyBorder="1" applyAlignment="1" applyProtection="1">
      <alignment horizontal="right" vertical="center" wrapText="1"/>
    </xf>
    <xf numFmtId="3" fontId="29" fillId="0" borderId="251" xfId="0" applyNumberFormat="1" applyFont="1" applyFill="1" applyBorder="1" applyAlignment="1" applyProtection="1">
      <alignment horizontal="right" vertical="center" wrapText="1"/>
    </xf>
    <xf numFmtId="165" fontId="29" fillId="0" borderId="251" xfId="0" applyNumberFormat="1" applyFont="1" applyFill="1" applyBorder="1" applyAlignment="1" applyProtection="1">
      <alignment horizontal="right" vertical="center" wrapText="1"/>
    </xf>
    <xf numFmtId="166" fontId="30" fillId="0" borderId="251" xfId="0" applyNumberFormat="1" applyFont="1" applyFill="1" applyBorder="1" applyAlignment="1">
      <alignment vertical="center"/>
    </xf>
    <xf numFmtId="3" fontId="31" fillId="0" borderId="251" xfId="0" applyNumberFormat="1" applyFont="1" applyFill="1" applyBorder="1" applyAlignment="1">
      <alignment vertical="center"/>
    </xf>
    <xf numFmtId="3" fontId="32" fillId="2" borderId="109" xfId="0" applyNumberFormat="1" applyFont="1" applyFill="1" applyBorder="1" applyAlignment="1" applyProtection="1">
      <alignment horizontal="right" vertical="center" wrapText="1"/>
    </xf>
    <xf numFmtId="165" fontId="32" fillId="2" borderId="109" xfId="0" applyNumberFormat="1" applyFont="1" applyFill="1" applyBorder="1" applyAlignment="1" applyProtection="1">
      <alignment horizontal="right" vertical="center" wrapText="1"/>
    </xf>
    <xf numFmtId="166" fontId="3" fillId="0" borderId="109" xfId="0" applyNumberFormat="1" applyFont="1" applyBorder="1" applyAlignment="1">
      <alignment vertical="center"/>
    </xf>
    <xf numFmtId="3" fontId="4" fillId="0" borderId="109" xfId="0" applyNumberFormat="1" applyFont="1" applyBorder="1" applyAlignment="1">
      <alignment vertical="center"/>
    </xf>
    <xf numFmtId="0" fontId="4" fillId="2" borderId="124" xfId="0" applyNumberFormat="1" applyFont="1" applyFill="1" applyBorder="1" applyAlignment="1" applyProtection="1">
      <alignment horizontal="left" vertical="center" wrapText="1"/>
    </xf>
    <xf numFmtId="0" fontId="4" fillId="2" borderId="252" xfId="0" applyNumberFormat="1" applyFont="1" applyFill="1" applyBorder="1" applyAlignment="1" applyProtection="1">
      <alignment vertical="center" wrapText="1"/>
    </xf>
    <xf numFmtId="0" fontId="4" fillId="2" borderId="95" xfId="0" applyNumberFormat="1" applyFont="1" applyFill="1" applyBorder="1" applyAlignment="1" applyProtection="1">
      <alignment horizontal="left" vertical="center" wrapText="1"/>
    </xf>
    <xf numFmtId="0" fontId="32" fillId="2" borderId="252" xfId="0" applyNumberFormat="1" applyFont="1" applyFill="1" applyBorder="1" applyAlignment="1" applyProtection="1">
      <alignment horizontal="left" vertical="center" wrapText="1"/>
    </xf>
    <xf numFmtId="3" fontId="32" fillId="2" borderId="251" xfId="0" applyNumberFormat="1" applyFont="1" applyFill="1" applyBorder="1" applyAlignment="1" applyProtection="1">
      <alignment horizontal="right" vertical="center" wrapText="1"/>
    </xf>
    <xf numFmtId="165" fontId="32" fillId="2" borderId="251" xfId="0" applyNumberFormat="1" applyFont="1" applyFill="1" applyBorder="1" applyAlignment="1" applyProtection="1">
      <alignment horizontal="right" vertical="center" wrapText="1"/>
    </xf>
    <xf numFmtId="166" fontId="3" fillId="0" borderId="251" xfId="0" applyNumberFormat="1" applyFont="1" applyBorder="1" applyAlignment="1">
      <alignment vertical="center"/>
    </xf>
    <xf numFmtId="3" fontId="4" fillId="0" borderId="251" xfId="0" applyNumberFormat="1" applyFont="1" applyBorder="1" applyAlignment="1">
      <alignment vertical="center"/>
    </xf>
    <xf numFmtId="0" fontId="4" fillId="2" borderId="55" xfId="0" applyNumberFormat="1" applyFont="1" applyFill="1" applyBorder="1" applyAlignment="1" applyProtection="1">
      <alignment vertical="center" wrapText="1"/>
    </xf>
    <xf numFmtId="0" fontId="28" fillId="8" borderId="252" xfId="0" applyNumberFormat="1" applyFont="1" applyFill="1" applyBorder="1" applyAlignment="1" applyProtection="1">
      <alignment horizontal="left" vertical="center" wrapText="1"/>
    </xf>
    <xf numFmtId="3" fontId="28" fillId="8" borderId="251" xfId="0" applyNumberFormat="1" applyFont="1" applyFill="1" applyBorder="1" applyAlignment="1" applyProtection="1">
      <alignment horizontal="right" vertical="center" wrapText="1"/>
    </xf>
    <xf numFmtId="165" fontId="28" fillId="8" borderId="251" xfId="0" applyNumberFormat="1" applyFont="1" applyFill="1" applyBorder="1" applyAlignment="1" applyProtection="1">
      <alignment horizontal="right" vertical="center" wrapText="1"/>
    </xf>
    <xf numFmtId="166" fontId="19" fillId="8" borderId="251" xfId="0" applyNumberFormat="1" applyFont="1" applyFill="1" applyBorder="1" applyAlignment="1">
      <alignment vertical="center"/>
    </xf>
    <xf numFmtId="3" fontId="8" fillId="8" borderId="251" xfId="0" applyNumberFormat="1" applyFont="1" applyFill="1" applyBorder="1" applyAlignment="1">
      <alignment vertical="center"/>
    </xf>
    <xf numFmtId="3" fontId="29" fillId="0" borderId="109" xfId="0" applyNumberFormat="1" applyFont="1" applyFill="1" applyBorder="1" applyAlignment="1" applyProtection="1">
      <alignment horizontal="right" vertical="center" wrapText="1"/>
    </xf>
    <xf numFmtId="165" fontId="29" fillId="0" borderId="109" xfId="0" applyNumberFormat="1" applyFont="1" applyFill="1" applyBorder="1" applyAlignment="1" applyProtection="1">
      <alignment horizontal="right" vertical="center" wrapText="1"/>
    </xf>
    <xf numFmtId="166" fontId="30" fillId="0" borderId="109" xfId="0" applyNumberFormat="1" applyFont="1" applyFill="1" applyBorder="1" applyAlignment="1">
      <alignment vertical="center"/>
    </xf>
    <xf numFmtId="3" fontId="31" fillId="0" borderId="109" xfId="0" applyNumberFormat="1" applyFont="1" applyFill="1" applyBorder="1" applyAlignment="1">
      <alignment vertical="center"/>
    </xf>
    <xf numFmtId="0" fontId="4" fillId="2" borderId="85" xfId="0" applyNumberFormat="1" applyFont="1" applyFill="1" applyBorder="1" applyAlignment="1" applyProtection="1">
      <alignment horizontal="left" vertical="center" wrapText="1"/>
    </xf>
    <xf numFmtId="0" fontId="4" fillId="2" borderId="115" xfId="0" applyNumberFormat="1" applyFont="1" applyFill="1" applyBorder="1" applyAlignment="1" applyProtection="1">
      <alignment horizontal="left" vertical="center" wrapText="1"/>
    </xf>
    <xf numFmtId="0" fontId="4" fillId="0" borderId="95" xfId="0" applyNumberFormat="1" applyFont="1" applyFill="1" applyBorder="1" applyAlignment="1" applyProtection="1">
      <alignment vertical="center" wrapText="1"/>
    </xf>
    <xf numFmtId="0" fontId="28" fillId="7" borderId="56" xfId="0" applyNumberFormat="1" applyFont="1" applyFill="1" applyBorder="1" applyAlignment="1" applyProtection="1">
      <alignment horizontal="left" vertical="center" wrapText="1"/>
    </xf>
    <xf numFmtId="0" fontId="28" fillId="7" borderId="51" xfId="0" applyNumberFormat="1" applyFont="1" applyFill="1" applyBorder="1" applyAlignment="1" applyProtection="1">
      <alignment horizontal="left" vertical="center" wrapText="1"/>
    </xf>
    <xf numFmtId="0" fontId="28" fillId="7" borderId="252" xfId="0" applyNumberFormat="1" applyFont="1" applyFill="1" applyBorder="1" applyAlignment="1" applyProtection="1">
      <alignment horizontal="left" vertical="center" wrapText="1"/>
    </xf>
    <xf numFmtId="3" fontId="28" fillId="7" borderId="56" xfId="0" applyNumberFormat="1" applyFont="1" applyFill="1" applyBorder="1" applyAlignment="1" applyProtection="1">
      <alignment horizontal="right" vertical="center" wrapText="1"/>
    </xf>
    <xf numFmtId="3" fontId="28" fillId="7" borderId="251" xfId="0" applyNumberFormat="1" applyFont="1" applyFill="1" applyBorder="1" applyAlignment="1" applyProtection="1">
      <alignment horizontal="right" vertical="center" wrapText="1"/>
    </xf>
    <xf numFmtId="165" fontId="28" fillId="7" borderId="251" xfId="0" applyNumberFormat="1" applyFont="1" applyFill="1" applyBorder="1" applyAlignment="1" applyProtection="1">
      <alignment horizontal="right" vertical="center" wrapText="1"/>
    </xf>
    <xf numFmtId="166" fontId="19" fillId="7" borderId="251" xfId="0" applyNumberFormat="1" applyFont="1" applyFill="1" applyBorder="1" applyAlignment="1">
      <alignment vertical="center"/>
    </xf>
    <xf numFmtId="3" fontId="8" fillId="7" borderId="251" xfId="0" applyNumberFormat="1" applyFont="1" applyFill="1" applyBorder="1" applyAlignment="1">
      <alignment vertical="center"/>
    </xf>
    <xf numFmtId="0" fontId="4" fillId="2" borderId="114" xfId="0" applyNumberFormat="1" applyFont="1" applyFill="1" applyBorder="1" applyAlignment="1" applyProtection="1">
      <alignment horizontal="left" vertical="center" wrapText="1"/>
    </xf>
    <xf numFmtId="0" fontId="31" fillId="2" borderId="95" xfId="0" applyNumberFormat="1" applyFont="1" applyFill="1" applyBorder="1" applyAlignment="1" applyProtection="1">
      <alignment vertical="center" wrapText="1"/>
    </xf>
    <xf numFmtId="0" fontId="31" fillId="2" borderId="0" xfId="0" applyNumberFormat="1" applyFont="1" applyFill="1" applyBorder="1" applyAlignment="1" applyProtection="1">
      <alignment vertical="center" wrapText="1"/>
    </xf>
    <xf numFmtId="0" fontId="4" fillId="0" borderId="124" xfId="0" applyNumberFormat="1" applyFont="1" applyFill="1" applyBorder="1" applyAlignment="1" applyProtection="1">
      <alignment vertical="center" wrapText="1"/>
    </xf>
    <xf numFmtId="0" fontId="4" fillId="0" borderId="252" xfId="0" applyNumberFormat="1" applyFont="1" applyFill="1" applyBorder="1" applyAlignment="1" applyProtection="1">
      <alignment vertical="center" wrapText="1"/>
    </xf>
  </cellXfs>
  <cellStyles count="123">
    <cellStyle name="20% - akcent 1 2" xfId="47"/>
    <cellStyle name="20% - akcent 1 3" xfId="48"/>
    <cellStyle name="20% - akcent 2 2" xfId="49"/>
    <cellStyle name="20% - akcent 2 3" xfId="50"/>
    <cellStyle name="20% - akcent 3 2" xfId="51"/>
    <cellStyle name="20% - akcent 3 3" xfId="52"/>
    <cellStyle name="20% - akcent 4 2" xfId="53"/>
    <cellStyle name="20% - akcent 4 3" xfId="54"/>
    <cellStyle name="20% - akcent 5 2" xfId="55"/>
    <cellStyle name="20% - akcent 5 3" xfId="56"/>
    <cellStyle name="20% - akcent 6 2" xfId="57"/>
    <cellStyle name="20% - akcent 6 3" xfId="58"/>
    <cellStyle name="40% - akcent 1 2" xfId="59"/>
    <cellStyle name="40% - akcent 1 3" xfId="60"/>
    <cellStyle name="40% - akcent 2 2" xfId="61"/>
    <cellStyle name="40% - akcent 2 3" xfId="62"/>
    <cellStyle name="40% - akcent 3 2" xfId="63"/>
    <cellStyle name="40% - akcent 3 3" xfId="64"/>
    <cellStyle name="40% - akcent 4 2" xfId="65"/>
    <cellStyle name="40% - akcent 4 3" xfId="66"/>
    <cellStyle name="40% - akcent 5 2" xfId="67"/>
    <cellStyle name="40% - akcent 5 3" xfId="68"/>
    <cellStyle name="40% - akcent 6 2" xfId="69"/>
    <cellStyle name="40% - akcent 6 3" xfId="70"/>
    <cellStyle name="60% - akcent 1 2" xfId="71"/>
    <cellStyle name="60% - akcent 1 3" xfId="72"/>
    <cellStyle name="60% - akcent 2 2" xfId="73"/>
    <cellStyle name="60% - akcent 2 3" xfId="74"/>
    <cellStyle name="60% - akcent 3 2" xfId="75"/>
    <cellStyle name="60% - akcent 3 3" xfId="76"/>
    <cellStyle name="60% - akcent 4 2" xfId="77"/>
    <cellStyle name="60% - akcent 4 3" xfId="78"/>
    <cellStyle name="60% - akcent 5 2" xfId="79"/>
    <cellStyle name="60% - akcent 5 3" xfId="80"/>
    <cellStyle name="60% - akcent 6 2" xfId="81"/>
    <cellStyle name="60% - akcent 6 3" xfId="82"/>
    <cellStyle name="Akcent 1 2" xfId="83"/>
    <cellStyle name="Akcent 1 3" xfId="84"/>
    <cellStyle name="Akcent 2 2" xfId="85"/>
    <cellStyle name="Akcent 2 3" xfId="86"/>
    <cellStyle name="Akcent 3 2" xfId="87"/>
    <cellStyle name="Akcent 3 3" xfId="88"/>
    <cellStyle name="Akcent 4 2" xfId="89"/>
    <cellStyle name="Akcent 4 3" xfId="90"/>
    <cellStyle name="Akcent 5 2" xfId="91"/>
    <cellStyle name="Akcent 5 3" xfId="92"/>
    <cellStyle name="Akcent 6 2" xfId="93"/>
    <cellStyle name="Akcent 6 3" xfId="94"/>
    <cellStyle name="Dane wejściowe 2" xfId="95"/>
    <cellStyle name="Dane wejściowe 3" xfId="96"/>
    <cellStyle name="Dane wyjściowe 2" xfId="97"/>
    <cellStyle name="Dane wyjściowe 3" xfId="98"/>
    <cellStyle name="Dobre 2" xfId="99"/>
    <cellStyle name="Dobre 3" xfId="100"/>
    <cellStyle name="Dziesiętny 2" xfId="7"/>
    <cellStyle name="Dziesiętny 3" xfId="46"/>
    <cellStyle name="Komórka połączona 2" xfId="101"/>
    <cellStyle name="Komórka zaznaczona 2" xfId="102"/>
    <cellStyle name="Komórka zaznaczona 3" xfId="103"/>
    <cellStyle name="Nagłówek 1 2" xfId="104"/>
    <cellStyle name="Nagłówek 2 2" xfId="105"/>
    <cellStyle name="Nagłówek 3 2" xfId="106"/>
    <cellStyle name="Nagłówek 4 2" xfId="107"/>
    <cellStyle name="Neutralne 2" xfId="108"/>
    <cellStyle name="Neutralne 3" xfId="109"/>
    <cellStyle name="Normalny" xfId="0" builtinId="0"/>
    <cellStyle name="Normalny 2" xfId="6"/>
    <cellStyle name="Normalny 3" xfId="110"/>
    <cellStyle name="Normalny 4" xfId="111"/>
    <cellStyle name="Normalny 5" xfId="112"/>
    <cellStyle name="Normalny_plan wydatków na 2010 rok" xfId="2"/>
    <cellStyle name="Normalny_załączniki do uchwały" xfId="5"/>
    <cellStyle name="Obliczenia 2" xfId="113"/>
    <cellStyle name="Obliczenia 3" xfId="114"/>
    <cellStyle name="Procentowy" xfId="1" builtinId="5"/>
    <cellStyle name="Procentowy 2" xfId="8"/>
    <cellStyle name="SAPBEXaggData" xfId="9"/>
    <cellStyle name="SAPBEXaggDataEmph" xfId="10"/>
    <cellStyle name="SAPBEXaggItem" xfId="11"/>
    <cellStyle name="SAPBEXaggItem_dochody_15.XI" xfId="4"/>
    <cellStyle name="SAPBEXaggItemX" xfId="12"/>
    <cellStyle name="SAPBEXchaText" xfId="13"/>
    <cellStyle name="SAPBEXexcBad7" xfId="14"/>
    <cellStyle name="SAPBEXexcBad8" xfId="15"/>
    <cellStyle name="SAPBEXexcBad9" xfId="16"/>
    <cellStyle name="SAPBEXexcCritical4" xfId="17"/>
    <cellStyle name="SAPBEXexcCritical5" xfId="18"/>
    <cellStyle name="SAPBEXexcCritical6" xfId="19"/>
    <cellStyle name="SAPBEXexcGood1" xfId="20"/>
    <cellStyle name="SAPBEXexcGood2" xfId="21"/>
    <cellStyle name="SAPBEXexcGood3" xfId="22"/>
    <cellStyle name="SAPBEXfilterDrill" xfId="23"/>
    <cellStyle name="SAPBEXfilterItem" xfId="24"/>
    <cellStyle name="SAPBEXfilterText" xfId="25"/>
    <cellStyle name="SAPBEXformats" xfId="26"/>
    <cellStyle name="SAPBEXheaderItem" xfId="27"/>
    <cellStyle name="SAPBEXheaderText" xfId="28"/>
    <cellStyle name="SAPBEXHLevel0" xfId="29"/>
    <cellStyle name="SAPBEXHLevel0X" xfId="30"/>
    <cellStyle name="SAPBEXHLevel1" xfId="31"/>
    <cellStyle name="SAPBEXHLevel1X" xfId="32"/>
    <cellStyle name="SAPBEXHLevel2" xfId="33"/>
    <cellStyle name="SAPBEXHLevel2X" xfId="34"/>
    <cellStyle name="SAPBEXHLevel3" xfId="35"/>
    <cellStyle name="SAPBEXHLevel3X" xfId="36"/>
    <cellStyle name="SAPBEXresData" xfId="37"/>
    <cellStyle name="SAPBEXresDataEmph" xfId="38"/>
    <cellStyle name="SAPBEXresItem" xfId="39"/>
    <cellStyle name="SAPBEXresItemX" xfId="40"/>
    <cellStyle name="SAPBEXstdData" xfId="41"/>
    <cellStyle name="SAPBEXstdDataEmph" xfId="42"/>
    <cellStyle name="SAPBEXstdItem" xfId="43"/>
    <cellStyle name="SAPBEXstdItemX" xfId="3"/>
    <cellStyle name="SAPBEXtitle" xfId="44"/>
    <cellStyle name="SAPBEXundefined" xfId="45"/>
    <cellStyle name="Suma 2" xfId="115"/>
    <cellStyle name="Tekst objaśnienia 2" xfId="116"/>
    <cellStyle name="Tekst ostrzeżenia 2" xfId="117"/>
    <cellStyle name="Tytuł 2" xfId="118"/>
    <cellStyle name="Uwaga 2" xfId="119"/>
    <cellStyle name="Uwaga 3" xfId="120"/>
    <cellStyle name="Złe 2" xfId="121"/>
    <cellStyle name="Złe 3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5"/>
  <sheetViews>
    <sheetView tabSelected="1" view="pageBreakPreview" zoomScale="98" zoomScaleNormal="96" zoomScaleSheetLayoutView="98" workbookViewId="0">
      <selection activeCell="A457" sqref="A457:B458"/>
    </sheetView>
  </sheetViews>
  <sheetFormatPr defaultRowHeight="15" customHeight="1"/>
  <cols>
    <col min="1" max="1" width="1.85546875" style="1" customWidth="1"/>
    <col min="2" max="2" width="1.140625" style="1" customWidth="1"/>
    <col min="3" max="3" width="3.28515625" style="1" customWidth="1"/>
    <col min="4" max="4" width="7.140625" style="1" customWidth="1"/>
    <col min="5" max="5" width="4" style="1" customWidth="1"/>
    <col min="6" max="6" width="1" style="1" customWidth="1"/>
    <col min="7" max="7" width="46.140625" style="1" customWidth="1"/>
    <col min="8" max="8" width="15.42578125" style="1" customWidth="1"/>
    <col min="9" max="9" width="15.28515625" style="1" customWidth="1"/>
    <col min="10" max="10" width="15.140625" style="1" customWidth="1"/>
    <col min="11" max="12" width="9.28515625" style="1" customWidth="1"/>
    <col min="13" max="13" width="13.85546875" style="2" customWidth="1"/>
    <col min="14" max="14" width="9.140625" style="1"/>
    <col min="15" max="15" width="20.140625" style="1" customWidth="1"/>
    <col min="16" max="16384" width="9.140625" style="1"/>
  </cols>
  <sheetData>
    <row r="1" spans="1:15" ht="50.25" customHeight="1">
      <c r="A1" s="857" t="s">
        <v>0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</row>
    <row r="2" spans="1:15" ht="3.75" customHeight="1"/>
    <row r="3" spans="1:15" ht="21" customHeight="1">
      <c r="A3" s="849" t="s">
        <v>1</v>
      </c>
      <c r="B3" s="849"/>
      <c r="C3" s="849"/>
      <c r="D3" s="849"/>
      <c r="E3" s="849"/>
      <c r="F3" s="849"/>
      <c r="G3" s="849"/>
      <c r="H3" s="849"/>
      <c r="I3" s="858"/>
      <c r="J3" s="858"/>
      <c r="K3" s="858"/>
      <c r="L3" s="859" t="s">
        <v>2</v>
      </c>
      <c r="M3" s="859"/>
    </row>
    <row r="4" spans="1:15" ht="6.75" hidden="1" customHeight="1">
      <c r="A4" s="849"/>
      <c r="B4" s="849"/>
      <c r="C4" s="849"/>
      <c r="D4" s="849"/>
      <c r="E4" s="849"/>
      <c r="F4" s="849"/>
      <c r="G4" s="849"/>
      <c r="H4" s="849"/>
      <c r="I4" s="849"/>
      <c r="J4" s="849"/>
      <c r="K4" s="849"/>
    </row>
    <row r="5" spans="1:15" ht="19.5" hidden="1" customHeight="1">
      <c r="A5" s="860" t="s">
        <v>1</v>
      </c>
      <c r="B5" s="860"/>
      <c r="C5" s="860"/>
      <c r="D5" s="860"/>
      <c r="E5" s="860"/>
      <c r="F5" s="860"/>
      <c r="G5" s="860"/>
      <c r="H5" s="860"/>
      <c r="I5" s="860"/>
      <c r="J5" s="860"/>
      <c r="K5" s="860"/>
    </row>
    <row r="6" spans="1:15" ht="5.25" hidden="1" customHeight="1">
      <c r="A6" s="849" t="s">
        <v>1</v>
      </c>
      <c r="B6" s="849"/>
      <c r="C6" s="849"/>
      <c r="D6" s="849"/>
      <c r="E6" s="849"/>
      <c r="F6" s="849"/>
      <c r="G6" s="849"/>
      <c r="H6" s="849"/>
      <c r="I6" s="849"/>
      <c r="J6" s="849"/>
      <c r="K6" s="849"/>
    </row>
    <row r="7" spans="1:15" ht="12.75" hidden="1" customHeight="1">
      <c r="A7" s="850" t="s">
        <v>3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</row>
    <row r="8" spans="1:15" ht="6" customHeight="1">
      <c r="A8" s="849" t="s">
        <v>1</v>
      </c>
      <c r="B8" s="849"/>
      <c r="C8" s="849"/>
      <c r="D8" s="849"/>
      <c r="E8" s="849"/>
      <c r="F8" s="849"/>
      <c r="G8" s="849"/>
      <c r="H8" s="849"/>
      <c r="I8" s="849"/>
      <c r="J8" s="849"/>
      <c r="K8" s="849"/>
    </row>
    <row r="9" spans="1:15" ht="45.75" customHeight="1">
      <c r="A9" s="851" t="s">
        <v>4</v>
      </c>
      <c r="B9" s="851"/>
      <c r="C9" s="851"/>
      <c r="D9" s="851"/>
      <c r="E9" s="851"/>
      <c r="F9" s="851"/>
      <c r="G9" s="851"/>
      <c r="H9" s="851"/>
      <c r="I9" s="851"/>
      <c r="J9" s="851"/>
      <c r="K9" s="851"/>
      <c r="L9" s="851"/>
      <c r="M9" s="851"/>
    </row>
    <row r="10" spans="1:15" ht="13.5" customHeight="1">
      <c r="A10" s="849" t="s">
        <v>1</v>
      </c>
      <c r="B10" s="849"/>
      <c r="C10" s="849"/>
      <c r="D10" s="849"/>
      <c r="E10" s="849"/>
      <c r="F10" s="849"/>
      <c r="G10" s="849"/>
      <c r="H10" s="849"/>
      <c r="I10" s="849"/>
      <c r="J10" s="849"/>
      <c r="K10" s="849"/>
    </row>
    <row r="11" spans="1:15" ht="55.5" customHeight="1">
      <c r="A11" s="852" t="s">
        <v>5</v>
      </c>
      <c r="B11" s="853"/>
      <c r="C11" s="854"/>
      <c r="D11" s="3" t="s">
        <v>6</v>
      </c>
      <c r="E11" s="4" t="s">
        <v>7</v>
      </c>
      <c r="F11" s="855" t="s">
        <v>8</v>
      </c>
      <c r="G11" s="856"/>
      <c r="H11" s="5" t="s">
        <v>9</v>
      </c>
      <c r="I11" s="6" t="s">
        <v>10</v>
      </c>
      <c r="J11" s="6" t="s">
        <v>11</v>
      </c>
      <c r="K11" s="7" t="s">
        <v>12</v>
      </c>
      <c r="L11" s="8" t="s">
        <v>13</v>
      </c>
      <c r="M11" s="9" t="s">
        <v>14</v>
      </c>
      <c r="O11" s="10">
        <v>792305833</v>
      </c>
    </row>
    <row r="12" spans="1:15" ht="12.75" customHeight="1">
      <c r="A12" s="866">
        <v>1</v>
      </c>
      <c r="B12" s="867"/>
      <c r="C12" s="868"/>
      <c r="D12" s="11">
        <v>2</v>
      </c>
      <c r="E12" s="11">
        <v>3</v>
      </c>
      <c r="F12" s="869">
        <v>4</v>
      </c>
      <c r="G12" s="870"/>
      <c r="H12" s="12" t="s">
        <v>15</v>
      </c>
      <c r="I12" s="13" t="s">
        <v>16</v>
      </c>
      <c r="J12" s="11" t="s">
        <v>17</v>
      </c>
      <c r="K12" s="11">
        <v>8</v>
      </c>
      <c r="L12" s="11">
        <v>9</v>
      </c>
      <c r="M12" s="14">
        <v>10</v>
      </c>
    </row>
    <row r="13" spans="1:15" ht="12.75" hidden="1" customHeight="1">
      <c r="A13" s="15"/>
      <c r="B13" s="15"/>
      <c r="C13" s="15"/>
      <c r="D13" s="16"/>
      <c r="E13" s="16"/>
      <c r="F13" s="17"/>
      <c r="G13" s="18"/>
      <c r="H13" s="19">
        <f>+H38+H41+H42+H43+H44+H45+H46+H47+H48</f>
        <v>258610333</v>
      </c>
      <c r="I13" s="19">
        <f>+I38+I41+I42+I43+I44+I45+I46+I47+I48</f>
        <v>268066456</v>
      </c>
      <c r="J13" s="19">
        <f>+J38+J41+J42+J43+J44+J45+J46+J47+J48</f>
        <v>266582236.09999999</v>
      </c>
      <c r="K13" s="20"/>
      <c r="L13" s="20"/>
      <c r="M13" s="21"/>
    </row>
    <row r="14" spans="1:15" ht="12.75" hidden="1" customHeight="1">
      <c r="A14" s="15"/>
      <c r="B14" s="15"/>
      <c r="C14" s="15"/>
      <c r="D14" s="16"/>
      <c r="E14" s="16"/>
      <c r="F14" s="17"/>
      <c r="G14" s="18"/>
      <c r="H14" s="19">
        <f>+H37-H13</f>
        <v>0</v>
      </c>
      <c r="I14" s="19">
        <f>+I37-I13</f>
        <v>0</v>
      </c>
      <c r="J14" s="19">
        <f>+J37-J13</f>
        <v>-9.9999994039535522E-2</v>
      </c>
      <c r="K14" s="20"/>
      <c r="L14" s="20"/>
      <c r="M14" s="22"/>
    </row>
    <row r="15" spans="1:15" ht="12.75" hidden="1" customHeight="1">
      <c r="A15" s="15"/>
      <c r="B15" s="15"/>
      <c r="C15" s="15"/>
      <c r="D15" s="16"/>
      <c r="E15" s="16"/>
      <c r="F15" s="17"/>
      <c r="G15" s="18"/>
      <c r="H15" s="19">
        <f>+H19+H25+H29+H30+H31+H32+H33+H34+H35+H36</f>
        <v>524500905</v>
      </c>
      <c r="I15" s="19">
        <f>+I19+I25+I29+I30+I31+I32+I33+I34+I35+I36</f>
        <v>529149043</v>
      </c>
      <c r="J15" s="19">
        <f>+J19+J25+J29+J30+J31+J32+J33+J34+J35+J36</f>
        <v>525723597.34000009</v>
      </c>
      <c r="K15" s="20"/>
      <c r="L15" s="20"/>
      <c r="M15" s="23" t="e">
        <f>+M19+M25+M29+M30+M31+M32+M33+M34+M35+#REF!+M36</f>
        <v>#REF!</v>
      </c>
    </row>
    <row r="16" spans="1:15" ht="12.75" hidden="1" customHeight="1">
      <c r="A16" s="15"/>
      <c r="B16" s="15"/>
      <c r="C16" s="15"/>
      <c r="D16" s="16"/>
      <c r="E16" s="16"/>
      <c r="F16" s="17"/>
      <c r="G16" s="18"/>
      <c r="H16" s="19">
        <f>+H18-H15</f>
        <v>0</v>
      </c>
      <c r="I16" s="19">
        <f>+I18-I15</f>
        <v>0</v>
      </c>
      <c r="J16" s="19">
        <f>+J18-J15</f>
        <v>-0.34000009298324585</v>
      </c>
      <c r="K16" s="20"/>
      <c r="L16" s="20"/>
      <c r="M16" s="24" t="e">
        <f>+M18-M15</f>
        <v>#REF!</v>
      </c>
    </row>
    <row r="17" spans="1:13" ht="24" customHeight="1">
      <c r="A17" s="871" t="s">
        <v>18</v>
      </c>
      <c r="B17" s="872"/>
      <c r="C17" s="872"/>
      <c r="D17" s="872"/>
      <c r="E17" s="872"/>
      <c r="F17" s="872"/>
      <c r="G17" s="873"/>
      <c r="H17" s="25">
        <f>+H18+H37</f>
        <v>783111238</v>
      </c>
      <c r="I17" s="25">
        <f>+I18+I37</f>
        <v>797215499</v>
      </c>
      <c r="J17" s="25">
        <f>+J18+J37</f>
        <v>792305833</v>
      </c>
      <c r="K17" s="26">
        <f t="shared" ref="K17:K48" si="0">+J17/I17</f>
        <v>0.99384148200059019</v>
      </c>
      <c r="L17" s="26">
        <f>+J17/J17</f>
        <v>1</v>
      </c>
      <c r="M17" s="27">
        <f t="shared" ref="M17:M48" si="1">+J17-I17</f>
        <v>-4909666</v>
      </c>
    </row>
    <row r="18" spans="1:13" ht="20.25" customHeight="1" thickBot="1">
      <c r="A18" s="874" t="s">
        <v>19</v>
      </c>
      <c r="B18" s="875"/>
      <c r="C18" s="875"/>
      <c r="D18" s="875"/>
      <c r="E18" s="875"/>
      <c r="F18" s="875"/>
      <c r="G18" s="876"/>
      <c r="H18" s="28">
        <f>+H51+H54</f>
        <v>524500905</v>
      </c>
      <c r="I18" s="28">
        <f>+I51+I54</f>
        <v>529149043</v>
      </c>
      <c r="J18" s="28">
        <f>+J51+J54</f>
        <v>525723597</v>
      </c>
      <c r="K18" s="29">
        <f t="shared" si="0"/>
        <v>0.99352650062337922</v>
      </c>
      <c r="L18" s="29">
        <f>+J18/$J$17</f>
        <v>0.66353619411003373</v>
      </c>
      <c r="M18" s="28">
        <f t="shared" si="1"/>
        <v>-3425446</v>
      </c>
    </row>
    <row r="19" spans="1:13" ht="16.5" customHeight="1" thickTop="1">
      <c r="A19" s="877" t="s">
        <v>20</v>
      </c>
      <c r="B19" s="878"/>
      <c r="C19" s="878"/>
      <c r="D19" s="878"/>
      <c r="E19" s="878"/>
      <c r="F19" s="878"/>
      <c r="G19" s="879"/>
      <c r="H19" s="30">
        <f>+H20+H23+H24</f>
        <v>206256769</v>
      </c>
      <c r="I19" s="30">
        <f>+I20+I23+I24</f>
        <v>190848422</v>
      </c>
      <c r="J19" s="31">
        <f>+J20+J23+J24</f>
        <v>191714094.07000002</v>
      </c>
      <c r="K19" s="32">
        <f t="shared" si="0"/>
        <v>1.0045359142136372</v>
      </c>
      <c r="L19" s="32">
        <f t="shared" ref="L19:L35" si="2">+J19/$O$11</f>
        <v>0.24196981277304319</v>
      </c>
      <c r="M19" s="33">
        <f t="shared" si="1"/>
        <v>865672.07000002265</v>
      </c>
    </row>
    <row r="20" spans="1:13" ht="30.75" customHeight="1">
      <c r="A20" s="34"/>
      <c r="B20" s="35"/>
      <c r="C20" s="861" t="s">
        <v>21</v>
      </c>
      <c r="D20" s="861"/>
      <c r="E20" s="861"/>
      <c r="F20" s="861"/>
      <c r="G20" s="862"/>
      <c r="H20" s="36">
        <f>+H21+H22</f>
        <v>165486495</v>
      </c>
      <c r="I20" s="36">
        <f>+I21+I22</f>
        <v>157486495</v>
      </c>
      <c r="J20" s="37">
        <f>+J21+J22</f>
        <v>156673535.61000001</v>
      </c>
      <c r="K20" s="38">
        <f t="shared" si="0"/>
        <v>0.99483791045067083</v>
      </c>
      <c r="L20" s="38">
        <f t="shared" si="2"/>
        <v>0.19774376141693761</v>
      </c>
      <c r="M20" s="39">
        <f t="shared" si="1"/>
        <v>-812959.38999998569</v>
      </c>
    </row>
    <row r="21" spans="1:13" ht="15" customHeight="1">
      <c r="A21" s="34"/>
      <c r="B21" s="35"/>
      <c r="C21" s="40"/>
      <c r="D21" s="861" t="s">
        <v>22</v>
      </c>
      <c r="E21" s="861"/>
      <c r="F21" s="861"/>
      <c r="G21" s="862"/>
      <c r="H21" s="41">
        <v>123733179</v>
      </c>
      <c r="I21" s="41">
        <v>115733179</v>
      </c>
      <c r="J21" s="42">
        <v>115805554.61</v>
      </c>
      <c r="K21" s="43">
        <f t="shared" si="0"/>
        <v>1.0006253661277205</v>
      </c>
      <c r="L21" s="43">
        <f t="shared" si="2"/>
        <v>0.14616269347849165</v>
      </c>
      <c r="M21" s="44">
        <f t="shared" si="1"/>
        <v>72375.609999999404</v>
      </c>
    </row>
    <row r="22" spans="1:13" ht="15" customHeight="1">
      <c r="A22" s="34"/>
      <c r="B22" s="35"/>
      <c r="C22" s="40"/>
      <c r="D22" s="861" t="s">
        <v>23</v>
      </c>
      <c r="E22" s="861"/>
      <c r="F22" s="861"/>
      <c r="G22" s="862"/>
      <c r="H22" s="41">
        <v>41753316</v>
      </c>
      <c r="I22" s="41">
        <v>41753316</v>
      </c>
      <c r="J22" s="42">
        <v>40867981</v>
      </c>
      <c r="K22" s="43">
        <f t="shared" si="0"/>
        <v>0.97879605538396042</v>
      </c>
      <c r="L22" s="43">
        <f t="shared" si="2"/>
        <v>5.1581067938445933E-2</v>
      </c>
      <c r="M22" s="44">
        <f t="shared" si="1"/>
        <v>-885335</v>
      </c>
    </row>
    <row r="23" spans="1:13" ht="15" customHeight="1">
      <c r="A23" s="34"/>
      <c r="B23" s="35"/>
      <c r="C23" s="45" t="s">
        <v>24</v>
      </c>
      <c r="D23" s="46"/>
      <c r="E23" s="47"/>
      <c r="F23" s="47"/>
      <c r="G23" s="48"/>
      <c r="H23" s="41">
        <v>34634993</v>
      </c>
      <c r="I23" s="41">
        <v>25996541</v>
      </c>
      <c r="J23" s="42">
        <v>27140112.870000001</v>
      </c>
      <c r="K23" s="43">
        <f t="shared" si="0"/>
        <v>1.0439893857417417</v>
      </c>
      <c r="L23" s="43">
        <f t="shared" si="2"/>
        <v>3.425459177453765E-2</v>
      </c>
      <c r="M23" s="44">
        <f t="shared" si="1"/>
        <v>1143571.870000001</v>
      </c>
    </row>
    <row r="24" spans="1:13" ht="15" customHeight="1">
      <c r="A24" s="34"/>
      <c r="B24" s="35"/>
      <c r="C24" s="861" t="s">
        <v>25</v>
      </c>
      <c r="D24" s="861"/>
      <c r="E24" s="861"/>
      <c r="F24" s="861"/>
      <c r="G24" s="862"/>
      <c r="H24" s="41">
        <v>6135281</v>
      </c>
      <c r="I24" s="41">
        <v>7365386</v>
      </c>
      <c r="J24" s="42">
        <v>7900445.5899999999</v>
      </c>
      <c r="K24" s="43">
        <f t="shared" si="0"/>
        <v>1.0726451526097884</v>
      </c>
      <c r="L24" s="43">
        <f t="shared" si="2"/>
        <v>9.9714595815679173E-3</v>
      </c>
      <c r="M24" s="44">
        <f t="shared" si="1"/>
        <v>535059.58999999985</v>
      </c>
    </row>
    <row r="25" spans="1:13" ht="15" customHeight="1">
      <c r="A25" s="863" t="s">
        <v>26</v>
      </c>
      <c r="B25" s="864"/>
      <c r="C25" s="864"/>
      <c r="D25" s="864"/>
      <c r="E25" s="864"/>
      <c r="F25" s="864"/>
      <c r="G25" s="865"/>
      <c r="H25" s="49">
        <f>SUM(H26:H28)</f>
        <v>173061488</v>
      </c>
      <c r="I25" s="49">
        <f>SUM(I26:I28)</f>
        <v>171871012</v>
      </c>
      <c r="J25" s="50">
        <f>SUM(J26:J28)</f>
        <v>171871012</v>
      </c>
      <c r="K25" s="38">
        <f t="shared" si="0"/>
        <v>1</v>
      </c>
      <c r="L25" s="38">
        <f t="shared" si="2"/>
        <v>0.21692508731031898</v>
      </c>
      <c r="M25" s="51">
        <f t="shared" si="1"/>
        <v>0</v>
      </c>
    </row>
    <row r="26" spans="1:13" ht="15" customHeight="1">
      <c r="A26" s="34"/>
      <c r="B26" s="35"/>
      <c r="C26" s="52"/>
      <c r="D26" s="861" t="s">
        <v>27</v>
      </c>
      <c r="E26" s="861"/>
      <c r="F26" s="861"/>
      <c r="G26" s="862"/>
      <c r="H26" s="41">
        <v>25168691</v>
      </c>
      <c r="I26" s="41">
        <v>23978215</v>
      </c>
      <c r="J26" s="42">
        <v>23978215</v>
      </c>
      <c r="K26" s="43">
        <f t="shared" si="0"/>
        <v>1</v>
      </c>
      <c r="L26" s="43">
        <f t="shared" si="2"/>
        <v>3.0263837524972505E-2</v>
      </c>
      <c r="M26" s="53">
        <f t="shared" si="1"/>
        <v>0</v>
      </c>
    </row>
    <row r="27" spans="1:13" ht="15" customHeight="1">
      <c r="A27" s="34"/>
      <c r="B27" s="35"/>
      <c r="C27" s="52"/>
      <c r="D27" s="861" t="s">
        <v>28</v>
      </c>
      <c r="E27" s="861"/>
      <c r="F27" s="861"/>
      <c r="G27" s="862"/>
      <c r="H27" s="41">
        <v>92289267</v>
      </c>
      <c r="I27" s="41">
        <v>92289267</v>
      </c>
      <c r="J27" s="42">
        <v>92289267</v>
      </c>
      <c r="K27" s="43">
        <f t="shared" si="0"/>
        <v>1</v>
      </c>
      <c r="L27" s="43">
        <f t="shared" si="2"/>
        <v>0.11648187247411064</v>
      </c>
      <c r="M27" s="53">
        <f t="shared" si="1"/>
        <v>0</v>
      </c>
    </row>
    <row r="28" spans="1:13" ht="15" customHeight="1">
      <c r="A28" s="34"/>
      <c r="B28" s="35"/>
      <c r="C28" s="52"/>
      <c r="D28" s="861" t="s">
        <v>29</v>
      </c>
      <c r="E28" s="861"/>
      <c r="F28" s="861"/>
      <c r="G28" s="862"/>
      <c r="H28" s="41">
        <v>55603530</v>
      </c>
      <c r="I28" s="41">
        <v>55603530</v>
      </c>
      <c r="J28" s="42">
        <v>55603530</v>
      </c>
      <c r="K28" s="43">
        <f t="shared" si="0"/>
        <v>1</v>
      </c>
      <c r="L28" s="43">
        <f t="shared" si="2"/>
        <v>7.017937731123583E-2</v>
      </c>
      <c r="M28" s="53">
        <f t="shared" si="1"/>
        <v>0</v>
      </c>
    </row>
    <row r="29" spans="1:13" ht="15" customHeight="1">
      <c r="A29" s="863" t="s">
        <v>30</v>
      </c>
      <c r="B29" s="864"/>
      <c r="C29" s="864"/>
      <c r="D29" s="864"/>
      <c r="E29" s="864"/>
      <c r="F29" s="864"/>
      <c r="G29" s="865"/>
      <c r="H29" s="49">
        <v>346000</v>
      </c>
      <c r="I29" s="49">
        <v>361000</v>
      </c>
      <c r="J29" s="50">
        <v>360997.29</v>
      </c>
      <c r="K29" s="38">
        <f t="shared" si="0"/>
        <v>0.99999249307479221</v>
      </c>
      <c r="L29" s="38">
        <f t="shared" si="2"/>
        <v>4.5562871679628283E-4</v>
      </c>
      <c r="M29" s="51">
        <f t="shared" si="1"/>
        <v>-2.7100000000209548</v>
      </c>
    </row>
    <row r="30" spans="1:13" ht="15" customHeight="1">
      <c r="A30" s="863" t="s">
        <v>31</v>
      </c>
      <c r="B30" s="864"/>
      <c r="C30" s="864"/>
      <c r="D30" s="864"/>
      <c r="E30" s="864"/>
      <c r="F30" s="864"/>
      <c r="G30" s="865"/>
      <c r="H30" s="49">
        <v>0</v>
      </c>
      <c r="I30" s="49">
        <v>486412</v>
      </c>
      <c r="J30" s="50">
        <v>330595.40000000002</v>
      </c>
      <c r="K30" s="38">
        <f t="shared" si="0"/>
        <v>0.67966127480407557</v>
      </c>
      <c r="L30" s="38">
        <f t="shared" si="2"/>
        <v>4.1725730927440999E-4</v>
      </c>
      <c r="M30" s="51">
        <f t="shared" si="1"/>
        <v>-155816.59999999998</v>
      </c>
    </row>
    <row r="31" spans="1:13" ht="15" customHeight="1">
      <c r="A31" s="863" t="s">
        <v>32</v>
      </c>
      <c r="B31" s="864"/>
      <c r="C31" s="864"/>
      <c r="D31" s="864"/>
      <c r="E31" s="864"/>
      <c r="F31" s="864"/>
      <c r="G31" s="865"/>
      <c r="H31" s="49">
        <f>90322031-45000+2283</f>
        <v>90279314</v>
      </c>
      <c r="I31" s="49">
        <v>82734088</v>
      </c>
      <c r="J31" s="50">
        <v>79268801.670000002</v>
      </c>
      <c r="K31" s="38">
        <f t="shared" si="0"/>
        <v>0.95811537404026259</v>
      </c>
      <c r="L31" s="38">
        <f t="shared" si="2"/>
        <v>0.10004823689086736</v>
      </c>
      <c r="M31" s="51">
        <f t="shared" si="1"/>
        <v>-3465286.3299999982</v>
      </c>
    </row>
    <row r="32" spans="1:13" ht="15" customHeight="1">
      <c r="A32" s="863" t="s">
        <v>33</v>
      </c>
      <c r="B32" s="864"/>
      <c r="C32" s="864"/>
      <c r="D32" s="864"/>
      <c r="E32" s="864"/>
      <c r="F32" s="864"/>
      <c r="G32" s="865"/>
      <c r="H32" s="49">
        <v>265510</v>
      </c>
      <c r="I32" s="49">
        <v>1028562</v>
      </c>
      <c r="J32" s="50">
        <v>792158.92999999993</v>
      </c>
      <c r="K32" s="38">
        <f t="shared" si="0"/>
        <v>0.77016157509221606</v>
      </c>
      <c r="L32" s="38">
        <f t="shared" si="2"/>
        <v>9.9981458801149574E-4</v>
      </c>
      <c r="M32" s="51">
        <f t="shared" si="1"/>
        <v>-236403.07000000007</v>
      </c>
    </row>
    <row r="33" spans="1:15" ht="15" customHeight="1">
      <c r="A33" s="863" t="s">
        <v>34</v>
      </c>
      <c r="B33" s="864"/>
      <c r="C33" s="864"/>
      <c r="D33" s="864"/>
      <c r="E33" s="864"/>
      <c r="F33" s="864"/>
      <c r="G33" s="865"/>
      <c r="H33" s="49">
        <v>0</v>
      </c>
      <c r="I33" s="49">
        <v>126180</v>
      </c>
      <c r="J33" s="50">
        <v>126548.1</v>
      </c>
      <c r="K33" s="38">
        <f t="shared" si="0"/>
        <v>1.0029172610556349</v>
      </c>
      <c r="L33" s="38">
        <f t="shared" si="2"/>
        <v>1.5972127773038875E-4</v>
      </c>
      <c r="M33" s="51">
        <f t="shared" si="1"/>
        <v>368.10000000000582</v>
      </c>
    </row>
    <row r="34" spans="1:15" ht="30.75" customHeight="1">
      <c r="A34" s="863" t="s">
        <v>35</v>
      </c>
      <c r="B34" s="864"/>
      <c r="C34" s="864"/>
      <c r="D34" s="864"/>
      <c r="E34" s="864"/>
      <c r="F34" s="864"/>
      <c r="G34" s="865"/>
      <c r="H34" s="36">
        <v>20824</v>
      </c>
      <c r="I34" s="36">
        <v>127989</v>
      </c>
      <c r="J34" s="37">
        <v>127988.99</v>
      </c>
      <c r="K34" s="38">
        <f t="shared" si="0"/>
        <v>0.99999992186828557</v>
      </c>
      <c r="L34" s="38">
        <f t="shared" si="2"/>
        <v>1.6153988102722956E-4</v>
      </c>
      <c r="M34" s="51">
        <f t="shared" si="1"/>
        <v>-9.9999999947613105E-3</v>
      </c>
    </row>
    <row r="35" spans="1:15" ht="14.25" customHeight="1">
      <c r="A35" s="863" t="s">
        <v>36</v>
      </c>
      <c r="B35" s="864"/>
      <c r="C35" s="864"/>
      <c r="D35" s="864"/>
      <c r="E35" s="864"/>
      <c r="F35" s="864"/>
      <c r="G35" s="865"/>
      <c r="H35" s="49">
        <v>0</v>
      </c>
      <c r="I35" s="49">
        <v>222500</v>
      </c>
      <c r="J35" s="50">
        <v>206835.58</v>
      </c>
      <c r="K35" s="38">
        <f t="shared" si="0"/>
        <v>0.92959811235955048</v>
      </c>
      <c r="L35" s="38">
        <f t="shared" si="2"/>
        <v>2.6105522815203101E-4</v>
      </c>
      <c r="M35" s="51">
        <f t="shared" si="1"/>
        <v>-15664.420000000013</v>
      </c>
    </row>
    <row r="36" spans="1:15" ht="13.5" customHeight="1">
      <c r="A36" s="880" t="s">
        <v>37</v>
      </c>
      <c r="B36" s="881"/>
      <c r="C36" s="881"/>
      <c r="D36" s="881"/>
      <c r="E36" s="881"/>
      <c r="F36" s="881"/>
      <c r="G36" s="882"/>
      <c r="H36" s="54">
        <v>54271000</v>
      </c>
      <c r="I36" s="54">
        <v>81342878</v>
      </c>
      <c r="J36" s="55">
        <v>80924565.310000002</v>
      </c>
      <c r="K36" s="56">
        <f t="shared" si="0"/>
        <v>0.99485741468355715</v>
      </c>
      <c r="L36" s="56">
        <f>+J36/$O$11*100</f>
        <v>10.213804056393966</v>
      </c>
      <c r="M36" s="57">
        <f t="shared" si="1"/>
        <v>-418312.68999999762</v>
      </c>
    </row>
    <row r="37" spans="1:15" ht="22.5" customHeight="1" thickBot="1">
      <c r="A37" s="883" t="s">
        <v>38</v>
      </c>
      <c r="B37" s="884"/>
      <c r="C37" s="884"/>
      <c r="D37" s="884"/>
      <c r="E37" s="884"/>
      <c r="F37" s="884"/>
      <c r="G37" s="885"/>
      <c r="H37" s="58">
        <f>+H52+H55</f>
        <v>258610333</v>
      </c>
      <c r="I37" s="58">
        <f>+I52+I55</f>
        <v>268066456</v>
      </c>
      <c r="J37" s="59">
        <f>+J52+J55</f>
        <v>266582236</v>
      </c>
      <c r="K37" s="60">
        <f t="shared" si="0"/>
        <v>0.99446323862318675</v>
      </c>
      <c r="L37" s="60">
        <f>+J37/$J$17</f>
        <v>0.33646380588996622</v>
      </c>
      <c r="M37" s="61">
        <f t="shared" si="1"/>
        <v>-1484220</v>
      </c>
      <c r="O37" s="10"/>
    </row>
    <row r="38" spans="1:15" ht="15" customHeight="1" thickTop="1">
      <c r="A38" s="877" t="s">
        <v>20</v>
      </c>
      <c r="B38" s="878"/>
      <c r="C38" s="878"/>
      <c r="D38" s="878"/>
      <c r="E38" s="878"/>
      <c r="F38" s="878"/>
      <c r="G38" s="879"/>
      <c r="H38" s="54">
        <f>+H39+H40</f>
        <v>17913360</v>
      </c>
      <c r="I38" s="54">
        <f>+I39+I40</f>
        <v>4412121</v>
      </c>
      <c r="J38" s="55">
        <f>+J39+J40</f>
        <v>4906885.1500000004</v>
      </c>
      <c r="K38" s="38">
        <f t="shared" si="0"/>
        <v>1.1121374844434231</v>
      </c>
      <c r="L38" s="38">
        <f t="shared" ref="L38:L48" si="3">+J38/$O$11</f>
        <v>6.1931705480704194E-3</v>
      </c>
      <c r="M38" s="51">
        <f t="shared" si="1"/>
        <v>494764.15000000037</v>
      </c>
    </row>
    <row r="39" spans="1:15" ht="15" customHeight="1">
      <c r="A39" s="62"/>
      <c r="B39" s="52"/>
      <c r="C39" s="861" t="s">
        <v>39</v>
      </c>
      <c r="D39" s="861"/>
      <c r="E39" s="861"/>
      <c r="F39" s="861"/>
      <c r="G39" s="862"/>
      <c r="H39" s="63">
        <v>7283384</v>
      </c>
      <c r="I39" s="63">
        <v>2193848</v>
      </c>
      <c r="J39" s="64">
        <v>2422572.12</v>
      </c>
      <c r="K39" s="43">
        <f t="shared" si="0"/>
        <v>1.1042570497135626</v>
      </c>
      <c r="L39" s="43">
        <f t="shared" si="3"/>
        <v>3.057622472407066E-3</v>
      </c>
      <c r="M39" s="53">
        <f t="shared" si="1"/>
        <v>228724.12000000011</v>
      </c>
    </row>
    <row r="40" spans="1:15" ht="15" customHeight="1">
      <c r="A40" s="62"/>
      <c r="B40" s="52"/>
      <c r="C40" s="861" t="s">
        <v>40</v>
      </c>
      <c r="D40" s="861"/>
      <c r="E40" s="861"/>
      <c r="F40" s="861"/>
      <c r="G40" s="862"/>
      <c r="H40" s="63">
        <v>10629976</v>
      </c>
      <c r="I40" s="63">
        <v>2218273</v>
      </c>
      <c r="J40" s="64">
        <v>2484313.0300000003</v>
      </c>
      <c r="K40" s="43">
        <f t="shared" si="0"/>
        <v>1.1199311491416972</v>
      </c>
      <c r="L40" s="43">
        <f t="shared" si="3"/>
        <v>3.1355480756633533E-3</v>
      </c>
      <c r="M40" s="53">
        <f t="shared" si="1"/>
        <v>266040.03000000026</v>
      </c>
    </row>
    <row r="41" spans="1:15" ht="15" customHeight="1">
      <c r="A41" s="863" t="s">
        <v>41</v>
      </c>
      <c r="B41" s="864"/>
      <c r="C41" s="864"/>
      <c r="D41" s="864"/>
      <c r="E41" s="864"/>
      <c r="F41" s="864"/>
      <c r="G41" s="865"/>
      <c r="H41" s="54">
        <v>12290868</v>
      </c>
      <c r="I41" s="54">
        <v>12030245</v>
      </c>
      <c r="J41" s="55">
        <v>15098090.550000001</v>
      </c>
      <c r="K41" s="38">
        <f t="shared" si="0"/>
        <v>1.2550110617032322</v>
      </c>
      <c r="L41" s="38">
        <f t="shared" si="3"/>
        <v>1.9055887160179471E-2</v>
      </c>
      <c r="M41" s="51">
        <f t="shared" si="1"/>
        <v>3067845.5500000007</v>
      </c>
    </row>
    <row r="42" spans="1:15" ht="15" customHeight="1">
      <c r="A42" s="863" t="s">
        <v>42</v>
      </c>
      <c r="B42" s="864"/>
      <c r="C42" s="864"/>
      <c r="D42" s="864"/>
      <c r="E42" s="864"/>
      <c r="F42" s="864"/>
      <c r="G42" s="865"/>
      <c r="H42" s="65">
        <f>181156524+45000-2283</f>
        <v>181199241</v>
      </c>
      <c r="I42" s="65">
        <v>188925869</v>
      </c>
      <c r="J42" s="66">
        <v>184160092.36000001</v>
      </c>
      <c r="K42" s="38">
        <f t="shared" si="0"/>
        <v>0.97477435639054821</v>
      </c>
      <c r="L42" s="38">
        <f t="shared" si="3"/>
        <v>0.23243561348361297</v>
      </c>
      <c r="M42" s="51">
        <f t="shared" si="1"/>
        <v>-4765776.6399999857</v>
      </c>
    </row>
    <row r="43" spans="1:15" ht="15" customHeight="1">
      <c r="A43" s="863" t="s">
        <v>43</v>
      </c>
      <c r="B43" s="864"/>
      <c r="C43" s="864"/>
      <c r="D43" s="864"/>
      <c r="E43" s="864"/>
      <c r="F43" s="864"/>
      <c r="G43" s="865"/>
      <c r="H43" s="54">
        <v>0</v>
      </c>
      <c r="I43" s="54">
        <v>841481</v>
      </c>
      <c r="J43" s="55">
        <v>841481.5</v>
      </c>
      <c r="K43" s="38">
        <f t="shared" si="0"/>
        <v>1.0000005941904808</v>
      </c>
      <c r="L43" s="38">
        <f t="shared" si="3"/>
        <v>1.0620665214766884E-3</v>
      </c>
      <c r="M43" s="51">
        <f t="shared" si="1"/>
        <v>0.5</v>
      </c>
    </row>
    <row r="44" spans="1:15" ht="15" customHeight="1">
      <c r="A44" s="863" t="s">
        <v>44</v>
      </c>
      <c r="B44" s="864"/>
      <c r="C44" s="864"/>
      <c r="D44" s="864"/>
      <c r="E44" s="864"/>
      <c r="F44" s="864"/>
      <c r="G44" s="865"/>
      <c r="H44" s="54">
        <v>2800000</v>
      </c>
      <c r="I44" s="54">
        <v>8363564</v>
      </c>
      <c r="J44" s="55">
        <v>8098534.5700000003</v>
      </c>
      <c r="K44" s="38">
        <f t="shared" si="0"/>
        <v>0.96831142441188955</v>
      </c>
      <c r="L44" s="38">
        <f t="shared" si="3"/>
        <v>1.0221475385755491E-2</v>
      </c>
      <c r="M44" s="51">
        <f t="shared" si="1"/>
        <v>-265029.4299999997</v>
      </c>
    </row>
    <row r="45" spans="1:15" ht="15" customHeight="1">
      <c r="A45" s="863" t="s">
        <v>45</v>
      </c>
      <c r="B45" s="864"/>
      <c r="C45" s="864"/>
      <c r="D45" s="864"/>
      <c r="E45" s="864"/>
      <c r="F45" s="864"/>
      <c r="G45" s="865"/>
      <c r="H45" s="54">
        <v>12213114</v>
      </c>
      <c r="I45" s="54">
        <v>28139688</v>
      </c>
      <c r="J45" s="55">
        <v>28136455.690000001</v>
      </c>
      <c r="K45" s="38">
        <f t="shared" si="0"/>
        <v>0.99988513341015017</v>
      </c>
      <c r="L45" s="38">
        <f t="shared" si="3"/>
        <v>3.5512114789643362E-2</v>
      </c>
      <c r="M45" s="51">
        <f t="shared" si="1"/>
        <v>-3232.3099999986589</v>
      </c>
    </row>
    <row r="46" spans="1:15" ht="15" customHeight="1">
      <c r="A46" s="863" t="s">
        <v>46</v>
      </c>
      <c r="B46" s="864"/>
      <c r="C46" s="864"/>
      <c r="D46" s="864"/>
      <c r="E46" s="864"/>
      <c r="F46" s="864"/>
      <c r="G46" s="865"/>
      <c r="H46" s="65">
        <v>24888750</v>
      </c>
      <c r="I46" s="65">
        <v>7302750</v>
      </c>
      <c r="J46" s="66">
        <v>7302750</v>
      </c>
      <c r="K46" s="38">
        <f t="shared" si="0"/>
        <v>1</v>
      </c>
      <c r="L46" s="38">
        <f t="shared" si="3"/>
        <v>9.2170847365199184E-3</v>
      </c>
      <c r="M46" s="51">
        <f t="shared" si="1"/>
        <v>0</v>
      </c>
    </row>
    <row r="47" spans="1:15" ht="15" customHeight="1">
      <c r="A47" s="863" t="s">
        <v>47</v>
      </c>
      <c r="B47" s="864"/>
      <c r="C47" s="864"/>
      <c r="D47" s="864"/>
      <c r="E47" s="864"/>
      <c r="F47" s="864"/>
      <c r="G47" s="865"/>
      <c r="H47" s="65">
        <v>0</v>
      </c>
      <c r="I47" s="65">
        <v>454000</v>
      </c>
      <c r="J47" s="66">
        <v>454000</v>
      </c>
      <c r="K47" s="38">
        <f t="shared" si="0"/>
        <v>1</v>
      </c>
      <c r="L47" s="38">
        <f t="shared" si="3"/>
        <v>5.7301105342234685E-4</v>
      </c>
      <c r="M47" s="51">
        <f t="shared" si="1"/>
        <v>0</v>
      </c>
    </row>
    <row r="48" spans="1:15" ht="15" customHeight="1">
      <c r="A48" s="886" t="s">
        <v>48</v>
      </c>
      <c r="B48" s="887"/>
      <c r="C48" s="887"/>
      <c r="D48" s="887"/>
      <c r="E48" s="887"/>
      <c r="F48" s="887"/>
      <c r="G48" s="888"/>
      <c r="H48" s="67">
        <v>7305000</v>
      </c>
      <c r="I48" s="67">
        <v>17596738</v>
      </c>
      <c r="J48" s="55">
        <v>17583946.280000001</v>
      </c>
      <c r="K48" s="38">
        <f t="shared" si="0"/>
        <v>0.99927306299610763</v>
      </c>
      <c r="L48" s="38">
        <f t="shared" si="3"/>
        <v>2.2193382337499467E-2</v>
      </c>
      <c r="M48" s="51">
        <f t="shared" si="1"/>
        <v>-12791.719999998808</v>
      </c>
    </row>
    <row r="49" spans="1:13" ht="12.75" customHeight="1">
      <c r="A49" s="68" t="s">
        <v>49</v>
      </c>
      <c r="B49" s="69"/>
      <c r="C49" s="69"/>
      <c r="D49" s="69"/>
      <c r="E49" s="70"/>
      <c r="F49" s="70"/>
      <c r="G49" s="71"/>
      <c r="H49" s="72"/>
      <c r="I49" s="73"/>
      <c r="J49" s="74"/>
      <c r="K49" s="74"/>
      <c r="L49" s="74"/>
      <c r="M49" s="75"/>
    </row>
    <row r="50" spans="1:13" ht="12.75" customHeight="1">
      <c r="A50" s="76" t="s">
        <v>50</v>
      </c>
      <c r="B50" s="77"/>
      <c r="C50" s="77"/>
      <c r="D50" s="77"/>
      <c r="E50" s="78"/>
      <c r="F50" s="78"/>
      <c r="G50" s="79"/>
      <c r="H50" s="80">
        <f>+H51+H52</f>
        <v>721535238</v>
      </c>
      <c r="I50" s="80">
        <f>+I51+I52</f>
        <v>698275883</v>
      </c>
      <c r="J50" s="81">
        <f>+J51+J52</f>
        <v>693797322</v>
      </c>
      <c r="K50" s="82">
        <f t="shared" ref="K50:K55" si="4">+J50/I50</f>
        <v>0.99358625851324156</v>
      </c>
      <c r="L50" s="83">
        <f t="shared" ref="L50:L55" si="5">+J50/$J$17</f>
        <v>0.87566857784322283</v>
      </c>
      <c r="M50" s="84">
        <f>+M51+M52</f>
        <v>-4478561</v>
      </c>
    </row>
    <row r="51" spans="1:13" ht="15" customHeight="1">
      <c r="A51" s="85"/>
      <c r="B51" s="86"/>
      <c r="C51" s="86"/>
      <c r="D51" s="889" t="s">
        <v>51</v>
      </c>
      <c r="E51" s="889"/>
      <c r="F51" s="889"/>
      <c r="G51" s="890"/>
      <c r="H51" s="87">
        <v>470229905</v>
      </c>
      <c r="I51" s="88">
        <v>447806165</v>
      </c>
      <c r="J51" s="88">
        <v>444799032</v>
      </c>
      <c r="K51" s="89">
        <f t="shared" si="4"/>
        <v>0.99328474408118073</v>
      </c>
      <c r="L51" s="90">
        <f t="shared" si="5"/>
        <v>0.56139815393735715</v>
      </c>
      <c r="M51" s="91">
        <f>+J51-I51</f>
        <v>-3007133</v>
      </c>
    </row>
    <row r="52" spans="1:13" ht="15" customHeight="1">
      <c r="A52" s="85"/>
      <c r="B52" s="86"/>
      <c r="C52" s="86"/>
      <c r="D52" s="891" t="s">
        <v>52</v>
      </c>
      <c r="E52" s="891"/>
      <c r="F52" s="891"/>
      <c r="G52" s="892"/>
      <c r="H52" s="87">
        <v>251305333</v>
      </c>
      <c r="I52" s="88">
        <v>250469718</v>
      </c>
      <c r="J52" s="88">
        <v>248998290</v>
      </c>
      <c r="K52" s="89">
        <f t="shared" si="4"/>
        <v>0.99412532576093693</v>
      </c>
      <c r="L52" s="90">
        <f t="shared" si="5"/>
        <v>0.31427042390586563</v>
      </c>
      <c r="M52" s="91">
        <f>+J52-I52</f>
        <v>-1471428</v>
      </c>
    </row>
    <row r="53" spans="1:13" ht="12.75" customHeight="1">
      <c r="A53" s="92" t="s">
        <v>53</v>
      </c>
      <c r="B53" s="93"/>
      <c r="C53" s="93"/>
      <c r="D53" s="93"/>
      <c r="E53" s="94"/>
      <c r="F53" s="94"/>
      <c r="G53" s="95"/>
      <c r="H53" s="80">
        <f>+H54+H55</f>
        <v>61576000</v>
      </c>
      <c r="I53" s="80">
        <f>+I54+I55</f>
        <v>98939616</v>
      </c>
      <c r="J53" s="80">
        <f>+J54+J55</f>
        <v>98508511</v>
      </c>
      <c r="K53" s="82">
        <f t="shared" si="4"/>
        <v>0.99564274637977168</v>
      </c>
      <c r="L53" s="83">
        <f t="shared" si="5"/>
        <v>0.12433142215677719</v>
      </c>
      <c r="M53" s="96">
        <f>+M54+M55</f>
        <v>-431105</v>
      </c>
    </row>
    <row r="54" spans="1:13" ht="15" customHeight="1">
      <c r="A54" s="85"/>
      <c r="B54" s="86"/>
      <c r="C54" s="86"/>
      <c r="D54" s="889" t="s">
        <v>51</v>
      </c>
      <c r="E54" s="889"/>
      <c r="F54" s="889"/>
      <c r="G54" s="890"/>
      <c r="H54" s="87">
        <v>54271000</v>
      </c>
      <c r="I54" s="88">
        <v>81342878</v>
      </c>
      <c r="J54" s="88">
        <v>80924565</v>
      </c>
      <c r="K54" s="89">
        <f t="shared" si="4"/>
        <v>0.99485741087252899</v>
      </c>
      <c r="L54" s="90">
        <f t="shared" si="5"/>
        <v>0.10213804017267661</v>
      </c>
      <c r="M54" s="91">
        <f>+J54-I54</f>
        <v>-418313</v>
      </c>
    </row>
    <row r="55" spans="1:13" ht="15" customHeight="1">
      <c r="A55" s="85"/>
      <c r="B55" s="86"/>
      <c r="C55" s="86"/>
      <c r="D55" s="891" t="s">
        <v>52</v>
      </c>
      <c r="E55" s="891"/>
      <c r="F55" s="891"/>
      <c r="G55" s="892"/>
      <c r="H55" s="87">
        <v>7305000</v>
      </c>
      <c r="I55" s="88">
        <v>17596738</v>
      </c>
      <c r="J55" s="88">
        <v>17583946</v>
      </c>
      <c r="K55" s="89">
        <f t="shared" si="4"/>
        <v>0.9992730470840675</v>
      </c>
      <c r="L55" s="90">
        <f t="shared" si="5"/>
        <v>2.2193381984100577E-2</v>
      </c>
      <c r="M55" s="91">
        <f>+J55-I55</f>
        <v>-12792</v>
      </c>
    </row>
    <row r="56" spans="1:13" ht="12.75" customHeight="1">
      <c r="A56" s="907" t="s">
        <v>54</v>
      </c>
      <c r="B56" s="908"/>
      <c r="C56" s="908"/>
      <c r="D56" s="908"/>
      <c r="E56" s="908"/>
      <c r="F56" s="908"/>
      <c r="G56" s="909"/>
      <c r="H56" s="87"/>
      <c r="I56" s="88"/>
      <c r="J56" s="88"/>
      <c r="K56" s="97"/>
      <c r="L56" s="98"/>
      <c r="M56" s="99"/>
    </row>
    <row r="57" spans="1:13" ht="17.25" customHeight="1">
      <c r="A57" s="910" t="s">
        <v>55</v>
      </c>
      <c r="B57" s="911"/>
      <c r="C57" s="911"/>
      <c r="D57" s="911"/>
      <c r="E57" s="911"/>
      <c r="F57" s="911"/>
      <c r="G57" s="912"/>
      <c r="H57" s="100">
        <v>60554528</v>
      </c>
      <c r="I57" s="101">
        <v>132632894</v>
      </c>
      <c r="J57" s="101">
        <v>129183139</v>
      </c>
      <c r="K57" s="102">
        <v>97.4</v>
      </c>
      <c r="L57" s="103">
        <f t="shared" ref="L57:L120" si="6">+J57/$O$11*100</f>
        <v>16.304706291364639</v>
      </c>
      <c r="M57" s="104">
        <f t="shared" ref="M57:M120" si="7">+J57-I57</f>
        <v>-3449755</v>
      </c>
    </row>
    <row r="58" spans="1:13" ht="15" customHeight="1">
      <c r="A58" s="105"/>
      <c r="B58" s="106"/>
      <c r="C58" s="896" t="s">
        <v>56</v>
      </c>
      <c r="D58" s="897"/>
      <c r="E58" s="897"/>
      <c r="F58" s="897"/>
      <c r="G58" s="898"/>
      <c r="H58" s="107">
        <v>16900</v>
      </c>
      <c r="I58" s="108">
        <v>16900</v>
      </c>
      <c r="J58" s="108">
        <v>26600</v>
      </c>
      <c r="K58" s="109">
        <v>157.4</v>
      </c>
      <c r="L58" s="110">
        <f t="shared" si="6"/>
        <v>3.357289431945909E-3</v>
      </c>
      <c r="M58" s="111">
        <f t="shared" si="7"/>
        <v>9700</v>
      </c>
    </row>
    <row r="59" spans="1:13" s="119" customFormat="1" ht="14.25" customHeight="1">
      <c r="A59" s="112"/>
      <c r="B59" s="113"/>
      <c r="C59" s="913" t="s">
        <v>1</v>
      </c>
      <c r="D59" s="916" t="s">
        <v>57</v>
      </c>
      <c r="E59" s="917"/>
      <c r="F59" s="917"/>
      <c r="G59" s="918"/>
      <c r="H59" s="114">
        <v>16900</v>
      </c>
      <c r="I59" s="115">
        <v>16900</v>
      </c>
      <c r="J59" s="115">
        <v>26600</v>
      </c>
      <c r="K59" s="116">
        <v>157.4</v>
      </c>
      <c r="L59" s="117">
        <f t="shared" si="6"/>
        <v>3.357289431945909E-3</v>
      </c>
      <c r="M59" s="118">
        <f t="shared" si="7"/>
        <v>9700</v>
      </c>
    </row>
    <row r="60" spans="1:13" ht="26.25" customHeight="1">
      <c r="A60" s="112"/>
      <c r="B60" s="113"/>
      <c r="C60" s="914"/>
      <c r="D60" s="919" t="s">
        <v>1</v>
      </c>
      <c r="E60" s="893" t="s">
        <v>58</v>
      </c>
      <c r="F60" s="894"/>
      <c r="G60" s="895"/>
      <c r="H60" s="120">
        <v>0</v>
      </c>
      <c r="I60" s="121">
        <v>0</v>
      </c>
      <c r="J60" s="121">
        <v>6</v>
      </c>
      <c r="K60" s="122">
        <v>0</v>
      </c>
      <c r="L60" s="123">
        <f t="shared" si="6"/>
        <v>7.5728333051411472E-7</v>
      </c>
      <c r="M60" s="124">
        <f t="shared" si="7"/>
        <v>6</v>
      </c>
    </row>
    <row r="61" spans="1:13" ht="51" customHeight="1">
      <c r="A61" s="112"/>
      <c r="B61" s="113"/>
      <c r="C61" s="914"/>
      <c r="D61" s="920"/>
      <c r="E61" s="893" t="s">
        <v>59</v>
      </c>
      <c r="F61" s="894"/>
      <c r="G61" s="895"/>
      <c r="H61" s="120">
        <v>16900</v>
      </c>
      <c r="I61" s="121">
        <v>16900</v>
      </c>
      <c r="J61" s="121">
        <v>12881</v>
      </c>
      <c r="K61" s="122">
        <v>76.2</v>
      </c>
      <c r="L61" s="123">
        <f t="shared" si="6"/>
        <v>1.6257610967253854E-3</v>
      </c>
      <c r="M61" s="124">
        <f t="shared" si="7"/>
        <v>-4019</v>
      </c>
    </row>
    <row r="62" spans="1:13" ht="12" customHeight="1">
      <c r="A62" s="112"/>
      <c r="B62" s="113"/>
      <c r="C62" s="914"/>
      <c r="D62" s="920"/>
      <c r="E62" s="893" t="s">
        <v>60</v>
      </c>
      <c r="F62" s="894"/>
      <c r="G62" s="895"/>
      <c r="H62" s="120">
        <v>0</v>
      </c>
      <c r="I62" s="121">
        <v>0</v>
      </c>
      <c r="J62" s="121">
        <v>8187</v>
      </c>
      <c r="K62" s="122">
        <v>0</v>
      </c>
      <c r="L62" s="123">
        <f t="shared" si="6"/>
        <v>1.0333131044865094E-3</v>
      </c>
      <c r="M62" s="124">
        <f t="shared" si="7"/>
        <v>8187</v>
      </c>
    </row>
    <row r="63" spans="1:13" ht="12" customHeight="1">
      <c r="A63" s="112"/>
      <c r="B63" s="113"/>
      <c r="C63" s="915"/>
      <c r="D63" s="921"/>
      <c r="E63" s="893" t="s">
        <v>61</v>
      </c>
      <c r="F63" s="894"/>
      <c r="G63" s="895"/>
      <c r="H63" s="120">
        <v>0</v>
      </c>
      <c r="I63" s="121">
        <v>0</v>
      </c>
      <c r="J63" s="121">
        <v>5526</v>
      </c>
      <c r="K63" s="122">
        <v>0</v>
      </c>
      <c r="L63" s="123">
        <f t="shared" si="6"/>
        <v>6.9745794740349969E-4</v>
      </c>
      <c r="M63" s="124">
        <f t="shared" si="7"/>
        <v>5526</v>
      </c>
    </row>
    <row r="64" spans="1:13" ht="11.85" customHeight="1">
      <c r="A64" s="112"/>
      <c r="B64" s="113"/>
      <c r="C64" s="896" t="s">
        <v>62</v>
      </c>
      <c r="D64" s="897"/>
      <c r="E64" s="897"/>
      <c r="F64" s="897"/>
      <c r="G64" s="898"/>
      <c r="H64" s="107">
        <v>43887628</v>
      </c>
      <c r="I64" s="108">
        <v>112247136</v>
      </c>
      <c r="J64" s="108">
        <v>112426213</v>
      </c>
      <c r="K64" s="109">
        <v>100.2</v>
      </c>
      <c r="L64" s="110">
        <f t="shared" si="6"/>
        <v>14.189749502954877</v>
      </c>
      <c r="M64" s="111">
        <f t="shared" si="7"/>
        <v>179077</v>
      </c>
    </row>
    <row r="65" spans="1:13" s="119" customFormat="1" ht="12.75" customHeight="1">
      <c r="A65" s="112"/>
      <c r="B65" s="113"/>
      <c r="C65" s="106" t="s">
        <v>1</v>
      </c>
      <c r="D65" s="899" t="s">
        <v>57</v>
      </c>
      <c r="E65" s="900"/>
      <c r="F65" s="900"/>
      <c r="G65" s="901"/>
      <c r="H65" s="125">
        <v>12408200</v>
      </c>
      <c r="I65" s="126">
        <v>31764350</v>
      </c>
      <c r="J65" s="126">
        <v>32148098</v>
      </c>
      <c r="K65" s="127">
        <v>101.2</v>
      </c>
      <c r="L65" s="128">
        <f t="shared" si="6"/>
        <v>4.0575364538556915</v>
      </c>
      <c r="M65" s="129">
        <f t="shared" si="7"/>
        <v>383748</v>
      </c>
    </row>
    <row r="66" spans="1:13" ht="24.75" customHeight="1">
      <c r="A66" s="820" t="s">
        <v>1</v>
      </c>
      <c r="B66" s="113"/>
      <c r="C66" s="113"/>
      <c r="D66" s="840"/>
      <c r="E66" s="893" t="s">
        <v>58</v>
      </c>
      <c r="F66" s="894"/>
      <c r="G66" s="895"/>
      <c r="H66" s="120">
        <v>0</v>
      </c>
      <c r="I66" s="121">
        <v>0</v>
      </c>
      <c r="J66" s="121">
        <v>117553</v>
      </c>
      <c r="K66" s="122">
        <v>0</v>
      </c>
      <c r="L66" s="123">
        <f t="shared" si="6"/>
        <v>1.4836821225320955E-2</v>
      </c>
      <c r="M66" s="124">
        <f t="shared" si="7"/>
        <v>117553</v>
      </c>
    </row>
    <row r="67" spans="1:13" ht="11.85" customHeight="1">
      <c r="A67" s="820"/>
      <c r="B67" s="113"/>
      <c r="C67" s="113"/>
      <c r="D67" s="840"/>
      <c r="E67" s="893" t="s">
        <v>60</v>
      </c>
      <c r="F67" s="894"/>
      <c r="G67" s="895"/>
      <c r="H67" s="120">
        <v>0</v>
      </c>
      <c r="I67" s="121">
        <v>0</v>
      </c>
      <c r="J67" s="121">
        <v>60436</v>
      </c>
      <c r="K67" s="122">
        <v>0</v>
      </c>
      <c r="L67" s="123">
        <f t="shared" si="6"/>
        <v>7.6278625604918396E-3</v>
      </c>
      <c r="M67" s="124">
        <f t="shared" si="7"/>
        <v>60436</v>
      </c>
    </row>
    <row r="68" spans="1:13" ht="11.85" customHeight="1">
      <c r="A68" s="820"/>
      <c r="B68" s="113"/>
      <c r="C68" s="113"/>
      <c r="D68" s="840"/>
      <c r="E68" s="893" t="s">
        <v>63</v>
      </c>
      <c r="F68" s="894"/>
      <c r="G68" s="895"/>
      <c r="H68" s="120">
        <v>0</v>
      </c>
      <c r="I68" s="121">
        <v>0</v>
      </c>
      <c r="J68" s="121">
        <v>194620</v>
      </c>
      <c r="K68" s="122">
        <v>0</v>
      </c>
      <c r="L68" s="123">
        <f t="shared" si="6"/>
        <v>2.4563746964109498E-2</v>
      </c>
      <c r="M68" s="124">
        <f t="shared" si="7"/>
        <v>194620</v>
      </c>
    </row>
    <row r="69" spans="1:13" ht="48.75" customHeight="1">
      <c r="A69" s="820"/>
      <c r="B69" s="113"/>
      <c r="C69" s="113"/>
      <c r="D69" s="840"/>
      <c r="E69" s="893" t="s">
        <v>64</v>
      </c>
      <c r="F69" s="894"/>
      <c r="G69" s="895"/>
      <c r="H69" s="120">
        <v>12400000</v>
      </c>
      <c r="I69" s="1171">
        <v>31754000</v>
      </c>
      <c r="J69" s="1171">
        <v>31754000</v>
      </c>
      <c r="K69" s="1172">
        <v>100</v>
      </c>
      <c r="L69" s="1173">
        <f t="shared" si="6"/>
        <v>4.0077958128575331</v>
      </c>
      <c r="M69" s="1174">
        <f t="shared" si="7"/>
        <v>0</v>
      </c>
    </row>
    <row r="70" spans="1:13" ht="39" customHeight="1">
      <c r="A70" s="822"/>
      <c r="B70" s="823"/>
      <c r="C70" s="823"/>
      <c r="D70" s="841"/>
      <c r="E70" s="902" t="s">
        <v>65</v>
      </c>
      <c r="F70" s="903"/>
      <c r="G70" s="904"/>
      <c r="H70" s="134">
        <v>8200</v>
      </c>
      <c r="I70" s="135">
        <v>10350</v>
      </c>
      <c r="J70" s="135">
        <v>21488</v>
      </c>
      <c r="K70" s="136">
        <v>207.6</v>
      </c>
      <c r="L70" s="137">
        <f t="shared" si="6"/>
        <v>2.7120840343478831E-3</v>
      </c>
      <c r="M70" s="138">
        <f t="shared" si="7"/>
        <v>11138</v>
      </c>
    </row>
    <row r="71" spans="1:13" s="119" customFormat="1" ht="15" customHeight="1">
      <c r="A71" s="820"/>
      <c r="B71" s="113"/>
      <c r="C71" s="113"/>
      <c r="D71" s="927" t="s">
        <v>66</v>
      </c>
      <c r="E71" s="928"/>
      <c r="F71" s="928"/>
      <c r="G71" s="1165"/>
      <c r="H71" s="1166">
        <v>31479428</v>
      </c>
      <c r="I71" s="1167">
        <v>80482786</v>
      </c>
      <c r="J71" s="1167">
        <v>80278115</v>
      </c>
      <c r="K71" s="1168">
        <v>99.8</v>
      </c>
      <c r="L71" s="1169">
        <f t="shared" si="6"/>
        <v>10.132213049099185</v>
      </c>
      <c r="M71" s="1170">
        <f t="shared" si="7"/>
        <v>-204671</v>
      </c>
    </row>
    <row r="72" spans="1:13" ht="14.25" customHeight="1">
      <c r="A72" s="112"/>
      <c r="B72" s="113"/>
      <c r="C72" s="113"/>
      <c r="D72" s="142" t="s">
        <v>1</v>
      </c>
      <c r="E72" s="893" t="s">
        <v>67</v>
      </c>
      <c r="F72" s="894"/>
      <c r="G72" s="895"/>
      <c r="H72" s="120">
        <v>0</v>
      </c>
      <c r="I72" s="121">
        <v>0</v>
      </c>
      <c r="J72" s="121">
        <v>7759</v>
      </c>
      <c r="K72" s="122">
        <v>0</v>
      </c>
      <c r="L72" s="123">
        <f t="shared" si="6"/>
        <v>9.7929356024316935E-4</v>
      </c>
      <c r="M72" s="124">
        <f t="shared" si="7"/>
        <v>7759</v>
      </c>
    </row>
    <row r="73" spans="1:13" ht="52.5" customHeight="1">
      <c r="A73" s="922" t="s">
        <v>1</v>
      </c>
      <c r="B73" s="914"/>
      <c r="C73" s="914"/>
      <c r="D73" s="920"/>
      <c r="E73" s="893" t="s">
        <v>68</v>
      </c>
      <c r="F73" s="894"/>
      <c r="G73" s="895"/>
      <c r="H73" s="120">
        <v>3580363</v>
      </c>
      <c r="I73" s="121">
        <v>21094889</v>
      </c>
      <c r="J73" s="121">
        <v>20993618</v>
      </c>
      <c r="K73" s="122">
        <v>99.5</v>
      </c>
      <c r="L73" s="123">
        <f t="shared" si="6"/>
        <v>2.6496861597635113</v>
      </c>
      <c r="M73" s="124">
        <f t="shared" si="7"/>
        <v>-101271</v>
      </c>
    </row>
    <row r="74" spans="1:13" ht="52.35" customHeight="1">
      <c r="A74" s="922"/>
      <c r="B74" s="914"/>
      <c r="C74" s="914"/>
      <c r="D74" s="920"/>
      <c r="E74" s="893" t="s">
        <v>69</v>
      </c>
      <c r="F74" s="894"/>
      <c r="G74" s="895"/>
      <c r="H74" s="120">
        <v>3743951</v>
      </c>
      <c r="I74" s="121">
        <v>6834750</v>
      </c>
      <c r="J74" s="121">
        <v>6733478</v>
      </c>
      <c r="K74" s="122">
        <v>98.5</v>
      </c>
      <c r="L74" s="123">
        <f t="shared" si="6"/>
        <v>0.84985844096392005</v>
      </c>
      <c r="M74" s="124">
        <f t="shared" si="7"/>
        <v>-101272</v>
      </c>
    </row>
    <row r="75" spans="1:13" ht="47.25" customHeight="1">
      <c r="A75" s="922"/>
      <c r="B75" s="914"/>
      <c r="C75" s="914"/>
      <c r="D75" s="920"/>
      <c r="E75" s="893" t="s">
        <v>70</v>
      </c>
      <c r="F75" s="894"/>
      <c r="G75" s="895"/>
      <c r="H75" s="120">
        <v>927074</v>
      </c>
      <c r="I75" s="121">
        <v>18451217</v>
      </c>
      <c r="J75" s="121">
        <v>18450986</v>
      </c>
      <c r="K75" s="122">
        <v>100</v>
      </c>
      <c r="L75" s="123">
        <f t="shared" si="6"/>
        <v>2.3287706882248838</v>
      </c>
      <c r="M75" s="124">
        <f t="shared" si="7"/>
        <v>-231</v>
      </c>
    </row>
    <row r="76" spans="1:13" ht="48" customHeight="1">
      <c r="A76" s="922"/>
      <c r="B76" s="914"/>
      <c r="C76" s="914"/>
      <c r="D76" s="920"/>
      <c r="E76" s="893" t="s">
        <v>71</v>
      </c>
      <c r="F76" s="894"/>
      <c r="G76" s="895"/>
      <c r="H76" s="120">
        <v>5036040</v>
      </c>
      <c r="I76" s="121">
        <v>3261341</v>
      </c>
      <c r="J76" s="121">
        <v>3261340</v>
      </c>
      <c r="K76" s="122">
        <v>100</v>
      </c>
      <c r="L76" s="123">
        <f t="shared" si="6"/>
        <v>0.41162640285648383</v>
      </c>
      <c r="M76" s="124">
        <f t="shared" si="7"/>
        <v>-1</v>
      </c>
    </row>
    <row r="77" spans="1:13" ht="47.25" customHeight="1">
      <c r="A77" s="922"/>
      <c r="B77" s="914"/>
      <c r="C77" s="914"/>
      <c r="D77" s="920"/>
      <c r="E77" s="893" t="s">
        <v>72</v>
      </c>
      <c r="F77" s="894"/>
      <c r="G77" s="895"/>
      <c r="H77" s="120">
        <v>0</v>
      </c>
      <c r="I77" s="121">
        <v>3408794</v>
      </c>
      <c r="J77" s="121">
        <v>3408794</v>
      </c>
      <c r="K77" s="122">
        <v>100</v>
      </c>
      <c r="L77" s="123">
        <f t="shared" si="6"/>
        <v>0.43023714555942189</v>
      </c>
      <c r="M77" s="124">
        <f t="shared" si="7"/>
        <v>0</v>
      </c>
    </row>
    <row r="78" spans="1:13" ht="47.25" customHeight="1">
      <c r="A78" s="922"/>
      <c r="B78" s="914"/>
      <c r="C78" s="914"/>
      <c r="D78" s="920"/>
      <c r="E78" s="893" t="s">
        <v>73</v>
      </c>
      <c r="F78" s="894"/>
      <c r="G78" s="895"/>
      <c r="H78" s="120">
        <v>3981000</v>
      </c>
      <c r="I78" s="121">
        <v>9597630</v>
      </c>
      <c r="J78" s="121">
        <v>9597584</v>
      </c>
      <c r="K78" s="122">
        <v>100</v>
      </c>
      <c r="L78" s="123">
        <f t="shared" si="6"/>
        <v>1.2113483960681632</v>
      </c>
      <c r="M78" s="124">
        <f t="shared" si="7"/>
        <v>-46</v>
      </c>
    </row>
    <row r="79" spans="1:13" ht="47.25" customHeight="1">
      <c r="A79" s="922"/>
      <c r="B79" s="914"/>
      <c r="C79" s="914"/>
      <c r="D79" s="920"/>
      <c r="E79" s="893" t="s">
        <v>74</v>
      </c>
      <c r="F79" s="894"/>
      <c r="G79" s="895"/>
      <c r="H79" s="120">
        <v>10927000</v>
      </c>
      <c r="I79" s="121">
        <v>13835057</v>
      </c>
      <c r="J79" s="121">
        <v>13827858</v>
      </c>
      <c r="K79" s="122">
        <v>100</v>
      </c>
      <c r="L79" s="123">
        <f t="shared" si="6"/>
        <v>1.7452677266860408</v>
      </c>
      <c r="M79" s="124">
        <f t="shared" si="7"/>
        <v>-7199</v>
      </c>
    </row>
    <row r="80" spans="1:13" ht="48.75" customHeight="1">
      <c r="A80" s="922"/>
      <c r="B80" s="914"/>
      <c r="C80" s="914"/>
      <c r="D80" s="920"/>
      <c r="E80" s="923" t="s">
        <v>75</v>
      </c>
      <c r="F80" s="924"/>
      <c r="G80" s="925"/>
      <c r="H80" s="120">
        <v>3284000</v>
      </c>
      <c r="I80" s="121">
        <v>3999108</v>
      </c>
      <c r="J80" s="121">
        <v>3996697</v>
      </c>
      <c r="K80" s="122">
        <v>99.9</v>
      </c>
      <c r="L80" s="123">
        <f t="shared" si="6"/>
        <v>0.50443866920262848</v>
      </c>
      <c r="M80" s="124">
        <f t="shared" si="7"/>
        <v>-2411</v>
      </c>
    </row>
    <row r="81" spans="1:13" ht="13.5" customHeight="1">
      <c r="A81" s="820" t="s">
        <v>1</v>
      </c>
      <c r="B81" s="113"/>
      <c r="C81" s="896" t="s">
        <v>76</v>
      </c>
      <c r="D81" s="897"/>
      <c r="E81" s="897"/>
      <c r="F81" s="897"/>
      <c r="G81" s="898"/>
      <c r="H81" s="107">
        <v>7600000</v>
      </c>
      <c r="I81" s="108">
        <v>7186933</v>
      </c>
      <c r="J81" s="108">
        <v>6811879</v>
      </c>
      <c r="K81" s="109">
        <v>94.8</v>
      </c>
      <c r="L81" s="110">
        <f t="shared" si="6"/>
        <v>0.85975373602985949</v>
      </c>
      <c r="M81" s="111">
        <f t="shared" si="7"/>
        <v>-375054</v>
      </c>
    </row>
    <row r="82" spans="1:13" s="119" customFormat="1" ht="13.5" customHeight="1">
      <c r="A82" s="820"/>
      <c r="B82" s="113"/>
      <c r="C82" s="130" t="s">
        <v>1</v>
      </c>
      <c r="D82" s="899" t="s">
        <v>57</v>
      </c>
      <c r="E82" s="900"/>
      <c r="F82" s="900"/>
      <c r="G82" s="901"/>
      <c r="H82" s="125">
        <v>7560000</v>
      </c>
      <c r="I82" s="126">
        <v>7186933</v>
      </c>
      <c r="J82" s="126">
        <v>6811879</v>
      </c>
      <c r="K82" s="127">
        <v>94.8</v>
      </c>
      <c r="L82" s="128">
        <f t="shared" si="6"/>
        <v>0.85975373602985949</v>
      </c>
      <c r="M82" s="129">
        <f t="shared" si="7"/>
        <v>-375054</v>
      </c>
    </row>
    <row r="83" spans="1:13" ht="14.25" customHeight="1">
      <c r="A83" s="820"/>
      <c r="B83" s="113"/>
      <c r="C83" s="113" t="s">
        <v>1</v>
      </c>
      <c r="D83" s="840"/>
      <c r="E83" s="893" t="s">
        <v>60</v>
      </c>
      <c r="F83" s="894"/>
      <c r="G83" s="895"/>
      <c r="H83" s="120">
        <v>0</v>
      </c>
      <c r="I83" s="121">
        <v>0</v>
      </c>
      <c r="J83" s="121">
        <v>21807</v>
      </c>
      <c r="K83" s="122">
        <v>0</v>
      </c>
      <c r="L83" s="123">
        <f t="shared" si="6"/>
        <v>2.7523462647535499E-3</v>
      </c>
      <c r="M83" s="124">
        <f t="shared" si="7"/>
        <v>21807</v>
      </c>
    </row>
    <row r="84" spans="1:13" ht="14.25" customHeight="1">
      <c r="A84" s="820"/>
      <c r="B84" s="113"/>
      <c r="C84" s="113"/>
      <c r="D84" s="840"/>
      <c r="E84" s="893" t="s">
        <v>77</v>
      </c>
      <c r="F84" s="894"/>
      <c r="G84" s="895"/>
      <c r="H84" s="120">
        <v>0</v>
      </c>
      <c r="I84" s="121">
        <v>0</v>
      </c>
      <c r="J84" s="121">
        <v>190</v>
      </c>
      <c r="K84" s="122">
        <v>0</v>
      </c>
      <c r="L84" s="123">
        <f t="shared" si="6"/>
        <v>2.398063879961363E-5</v>
      </c>
      <c r="M84" s="124">
        <f t="shared" si="7"/>
        <v>190</v>
      </c>
    </row>
    <row r="85" spans="1:13" ht="13.5" customHeight="1">
      <c r="A85" s="820"/>
      <c r="B85" s="113"/>
      <c r="C85" s="113"/>
      <c r="D85" s="840"/>
      <c r="E85" s="893" t="s">
        <v>78</v>
      </c>
      <c r="F85" s="894"/>
      <c r="G85" s="895"/>
      <c r="H85" s="120">
        <v>0</v>
      </c>
      <c r="I85" s="121">
        <v>0</v>
      </c>
      <c r="J85" s="121">
        <v>63</v>
      </c>
      <c r="K85" s="122">
        <v>0</v>
      </c>
      <c r="L85" s="123">
        <f t="shared" si="6"/>
        <v>7.9514749703982042E-6</v>
      </c>
      <c r="M85" s="124">
        <f t="shared" si="7"/>
        <v>63</v>
      </c>
    </row>
    <row r="86" spans="1:13" ht="14.25" customHeight="1">
      <c r="A86" s="820"/>
      <c r="B86" s="113"/>
      <c r="C86" s="113"/>
      <c r="D86" s="840"/>
      <c r="E86" s="893" t="s">
        <v>61</v>
      </c>
      <c r="F86" s="894"/>
      <c r="G86" s="895"/>
      <c r="H86" s="120">
        <v>0</v>
      </c>
      <c r="I86" s="121">
        <v>0</v>
      </c>
      <c r="J86" s="121">
        <v>92</v>
      </c>
      <c r="K86" s="122">
        <v>0</v>
      </c>
      <c r="L86" s="123">
        <f t="shared" si="6"/>
        <v>1.161167773454976E-5</v>
      </c>
      <c r="M86" s="124">
        <f t="shared" si="7"/>
        <v>92</v>
      </c>
    </row>
    <row r="87" spans="1:13" ht="14.25" customHeight="1">
      <c r="A87" s="820"/>
      <c r="B87" s="113"/>
      <c r="C87" s="113"/>
      <c r="D87" s="840"/>
      <c r="E87" s="893" t="s">
        <v>79</v>
      </c>
      <c r="F87" s="894"/>
      <c r="G87" s="895"/>
      <c r="H87" s="120">
        <v>0</v>
      </c>
      <c r="I87" s="121">
        <v>0</v>
      </c>
      <c r="J87" s="121">
        <v>785</v>
      </c>
      <c r="K87" s="122">
        <v>0</v>
      </c>
      <c r="L87" s="123">
        <f t="shared" si="6"/>
        <v>9.9077902408930012E-5</v>
      </c>
      <c r="M87" s="124">
        <f t="shared" si="7"/>
        <v>785</v>
      </c>
    </row>
    <row r="88" spans="1:13" ht="15" customHeight="1">
      <c r="A88" s="820"/>
      <c r="B88" s="113"/>
      <c r="C88" s="113"/>
      <c r="D88" s="840"/>
      <c r="E88" s="893" t="s">
        <v>80</v>
      </c>
      <c r="F88" s="894"/>
      <c r="G88" s="895"/>
      <c r="H88" s="120">
        <v>0</v>
      </c>
      <c r="I88" s="121">
        <v>0</v>
      </c>
      <c r="J88" s="121">
        <v>262</v>
      </c>
      <c r="K88" s="122">
        <v>0</v>
      </c>
      <c r="L88" s="123">
        <f t="shared" si="6"/>
        <v>3.3068038765783012E-5</v>
      </c>
      <c r="M88" s="124">
        <f t="shared" si="7"/>
        <v>262</v>
      </c>
    </row>
    <row r="89" spans="1:13" ht="36.75" customHeight="1">
      <c r="A89" s="820"/>
      <c r="B89" s="113"/>
      <c r="C89" s="113"/>
      <c r="D89" s="840"/>
      <c r="E89" s="893" t="s">
        <v>81</v>
      </c>
      <c r="F89" s="894"/>
      <c r="G89" s="895"/>
      <c r="H89" s="120">
        <v>5670000</v>
      </c>
      <c r="I89" s="121">
        <v>5011660</v>
      </c>
      <c r="J89" s="121">
        <v>4711864</v>
      </c>
      <c r="K89" s="122">
        <v>94</v>
      </c>
      <c r="L89" s="123">
        <f t="shared" si="6"/>
        <v>0.59470267714159308</v>
      </c>
      <c r="M89" s="124">
        <f t="shared" si="7"/>
        <v>-299796</v>
      </c>
    </row>
    <row r="90" spans="1:13" ht="51" customHeight="1">
      <c r="A90" s="820"/>
      <c r="B90" s="113"/>
      <c r="C90" s="113"/>
      <c r="D90" s="840"/>
      <c r="E90" s="893" t="s">
        <v>82</v>
      </c>
      <c r="F90" s="894"/>
      <c r="G90" s="895"/>
      <c r="H90" s="120">
        <v>1890000</v>
      </c>
      <c r="I90" s="121">
        <v>1670553</v>
      </c>
      <c r="J90" s="121">
        <v>1570624</v>
      </c>
      <c r="K90" s="122">
        <v>94</v>
      </c>
      <c r="L90" s="123">
        <f t="shared" si="6"/>
        <v>0.1982345622842335</v>
      </c>
      <c r="M90" s="124">
        <f t="shared" si="7"/>
        <v>-99929</v>
      </c>
    </row>
    <row r="91" spans="1:13" ht="40.5" customHeight="1">
      <c r="A91" s="820"/>
      <c r="B91" s="113"/>
      <c r="C91" s="113"/>
      <c r="D91" s="840"/>
      <c r="E91" s="893" t="s">
        <v>83</v>
      </c>
      <c r="F91" s="894"/>
      <c r="G91" s="895"/>
      <c r="H91" s="120">
        <v>0</v>
      </c>
      <c r="I91" s="121">
        <v>378540</v>
      </c>
      <c r="J91" s="121">
        <v>379644</v>
      </c>
      <c r="K91" s="122">
        <v>100.3</v>
      </c>
      <c r="L91" s="123">
        <f t="shared" si="6"/>
        <v>4.7916345454950098E-2</v>
      </c>
      <c r="M91" s="124">
        <f t="shared" si="7"/>
        <v>1104</v>
      </c>
    </row>
    <row r="92" spans="1:13" ht="39.75" customHeight="1">
      <c r="A92" s="820"/>
      <c r="B92" s="113"/>
      <c r="C92" s="113"/>
      <c r="D92" s="1176"/>
      <c r="E92" s="893" t="s">
        <v>84</v>
      </c>
      <c r="F92" s="894"/>
      <c r="G92" s="895"/>
      <c r="H92" s="120">
        <v>0</v>
      </c>
      <c r="I92" s="121">
        <v>126180</v>
      </c>
      <c r="J92" s="121">
        <v>126548</v>
      </c>
      <c r="K92" s="122">
        <v>100.3</v>
      </c>
      <c r="L92" s="123">
        <f t="shared" si="6"/>
        <v>1.5972115151650031E-2</v>
      </c>
      <c r="M92" s="124">
        <f t="shared" si="7"/>
        <v>368</v>
      </c>
    </row>
    <row r="93" spans="1:13" s="119" customFormat="1" ht="14.25" customHeight="1">
      <c r="A93" s="820"/>
      <c r="B93" s="113"/>
      <c r="C93" s="840"/>
      <c r="D93" s="927" t="s">
        <v>66</v>
      </c>
      <c r="E93" s="928"/>
      <c r="F93" s="928"/>
      <c r="G93" s="929"/>
      <c r="H93" s="125">
        <v>40000</v>
      </c>
      <c r="I93" s="126">
        <v>0</v>
      </c>
      <c r="J93" s="126">
        <v>0</v>
      </c>
      <c r="K93" s="127">
        <v>0</v>
      </c>
      <c r="L93" s="128">
        <f t="shared" si="6"/>
        <v>0</v>
      </c>
      <c r="M93" s="129">
        <f t="shared" si="7"/>
        <v>0</v>
      </c>
    </row>
    <row r="94" spans="1:13" ht="48" customHeight="1">
      <c r="A94" s="820" t="s">
        <v>1</v>
      </c>
      <c r="B94" s="113"/>
      <c r="C94" s="113"/>
      <c r="D94" s="840"/>
      <c r="E94" s="893" t="s">
        <v>85</v>
      </c>
      <c r="F94" s="894"/>
      <c r="G94" s="895"/>
      <c r="H94" s="120">
        <v>30000</v>
      </c>
      <c r="I94" s="121">
        <v>0</v>
      </c>
      <c r="J94" s="121">
        <v>0</v>
      </c>
      <c r="K94" s="122">
        <v>0</v>
      </c>
      <c r="L94" s="123">
        <f t="shared" si="6"/>
        <v>0</v>
      </c>
      <c r="M94" s="124">
        <f t="shared" si="7"/>
        <v>0</v>
      </c>
    </row>
    <row r="95" spans="1:13" ht="48" customHeight="1">
      <c r="A95" s="820" t="s">
        <v>1</v>
      </c>
      <c r="B95" s="113"/>
      <c r="C95" s="150"/>
      <c r="D95" s="1176"/>
      <c r="E95" s="893" t="s">
        <v>75</v>
      </c>
      <c r="F95" s="894"/>
      <c r="G95" s="895"/>
      <c r="H95" s="120">
        <v>10000</v>
      </c>
      <c r="I95" s="121">
        <v>0</v>
      </c>
      <c r="J95" s="121">
        <v>0</v>
      </c>
      <c r="K95" s="122">
        <v>0</v>
      </c>
      <c r="L95" s="123">
        <f t="shared" si="6"/>
        <v>0</v>
      </c>
      <c r="M95" s="124">
        <f t="shared" si="7"/>
        <v>0</v>
      </c>
    </row>
    <row r="96" spans="1:13" ht="11.85" customHeight="1">
      <c r="A96" s="820"/>
      <c r="B96" s="113"/>
      <c r="C96" s="896" t="s">
        <v>86</v>
      </c>
      <c r="D96" s="897"/>
      <c r="E96" s="897"/>
      <c r="F96" s="897"/>
      <c r="G96" s="898"/>
      <c r="H96" s="107">
        <v>9000000</v>
      </c>
      <c r="I96" s="108">
        <v>9000000</v>
      </c>
      <c r="J96" s="108">
        <v>5746857</v>
      </c>
      <c r="K96" s="109">
        <v>63.8</v>
      </c>
      <c r="L96" s="110">
        <f t="shared" si="6"/>
        <v>0.72533316815805893</v>
      </c>
      <c r="M96" s="111">
        <f t="shared" si="7"/>
        <v>-3253143</v>
      </c>
    </row>
    <row r="97" spans="1:13" s="119" customFormat="1" ht="11.85" customHeight="1">
      <c r="A97" s="820"/>
      <c r="B97" s="113"/>
      <c r="C97" s="106" t="s">
        <v>1</v>
      </c>
      <c r="D97" s="899" t="s">
        <v>57</v>
      </c>
      <c r="E97" s="900"/>
      <c r="F97" s="900"/>
      <c r="G97" s="901"/>
      <c r="H97" s="125">
        <v>9000000</v>
      </c>
      <c r="I97" s="126">
        <v>9000000</v>
      </c>
      <c r="J97" s="126">
        <v>5746857</v>
      </c>
      <c r="K97" s="127">
        <v>63.8</v>
      </c>
      <c r="L97" s="128">
        <f t="shared" si="6"/>
        <v>0.72533316815805893</v>
      </c>
      <c r="M97" s="129">
        <f t="shared" si="7"/>
        <v>-3253143</v>
      </c>
    </row>
    <row r="98" spans="1:13" ht="11.85" customHeight="1">
      <c r="A98" s="112"/>
      <c r="B98" s="113"/>
      <c r="C98" s="113"/>
      <c r="D98" s="130" t="s">
        <v>1</v>
      </c>
      <c r="E98" s="893" t="s">
        <v>58</v>
      </c>
      <c r="F98" s="894"/>
      <c r="G98" s="895"/>
      <c r="H98" s="120">
        <v>0</v>
      </c>
      <c r="I98" s="121">
        <v>0</v>
      </c>
      <c r="J98" s="121">
        <v>6258</v>
      </c>
      <c r="K98" s="122">
        <v>0</v>
      </c>
      <c r="L98" s="123">
        <f t="shared" si="6"/>
        <v>7.898465137262218E-4</v>
      </c>
      <c r="M98" s="124">
        <f t="shared" si="7"/>
        <v>6258</v>
      </c>
    </row>
    <row r="99" spans="1:13" ht="11.85" customHeight="1">
      <c r="A99" s="112"/>
      <c r="B99" s="113"/>
      <c r="C99" s="113"/>
      <c r="D99" s="139"/>
      <c r="E99" s="893" t="s">
        <v>87</v>
      </c>
      <c r="F99" s="894"/>
      <c r="G99" s="895"/>
      <c r="H99" s="120">
        <v>8750000</v>
      </c>
      <c r="I99" s="121">
        <v>8750000</v>
      </c>
      <c r="J99" s="121">
        <v>5442780</v>
      </c>
      <c r="K99" s="122">
        <v>62.2</v>
      </c>
      <c r="L99" s="123">
        <f t="shared" si="6"/>
        <v>0.68695442760926884</v>
      </c>
      <c r="M99" s="124">
        <f t="shared" si="7"/>
        <v>-3307220</v>
      </c>
    </row>
    <row r="100" spans="1:13" ht="11.85" customHeight="1">
      <c r="A100" s="112"/>
      <c r="B100" s="113"/>
      <c r="C100" s="113"/>
      <c r="D100" s="139"/>
      <c r="E100" s="893" t="s">
        <v>88</v>
      </c>
      <c r="F100" s="894"/>
      <c r="G100" s="895"/>
      <c r="H100" s="120">
        <v>0</v>
      </c>
      <c r="I100" s="121">
        <v>0</v>
      </c>
      <c r="J100" s="121">
        <v>64351</v>
      </c>
      <c r="K100" s="122">
        <v>0</v>
      </c>
      <c r="L100" s="123">
        <f t="shared" si="6"/>
        <v>8.1219899336523009E-3</v>
      </c>
      <c r="M100" s="124">
        <f t="shared" si="7"/>
        <v>64351</v>
      </c>
    </row>
    <row r="101" spans="1:13" ht="11.85" customHeight="1">
      <c r="A101" s="820"/>
      <c r="B101" s="113"/>
      <c r="C101" s="150"/>
      <c r="D101" s="1176"/>
      <c r="E101" s="893" t="s">
        <v>60</v>
      </c>
      <c r="F101" s="894"/>
      <c r="G101" s="895"/>
      <c r="H101" s="120">
        <v>250000</v>
      </c>
      <c r="I101" s="1171">
        <v>250000</v>
      </c>
      <c r="J101" s="1171">
        <v>233468</v>
      </c>
      <c r="K101" s="1172">
        <v>93.4</v>
      </c>
      <c r="L101" s="1173">
        <f t="shared" si="6"/>
        <v>2.9466904101411555E-2</v>
      </c>
      <c r="M101" s="1174">
        <f t="shared" si="7"/>
        <v>-16532</v>
      </c>
    </row>
    <row r="102" spans="1:13" ht="11.85" customHeight="1">
      <c r="A102" s="820"/>
      <c r="B102" s="113"/>
      <c r="C102" s="930" t="s">
        <v>89</v>
      </c>
      <c r="D102" s="931"/>
      <c r="E102" s="931"/>
      <c r="F102" s="931"/>
      <c r="G102" s="932"/>
      <c r="H102" s="143">
        <v>0</v>
      </c>
      <c r="I102" s="144">
        <v>4000000</v>
      </c>
      <c r="J102" s="144">
        <v>3989665</v>
      </c>
      <c r="K102" s="145">
        <v>99.7</v>
      </c>
      <c r="L102" s="146">
        <f t="shared" si="6"/>
        <v>0.50355113313926592</v>
      </c>
      <c r="M102" s="147">
        <f t="shared" si="7"/>
        <v>-10335</v>
      </c>
    </row>
    <row r="103" spans="1:13" s="119" customFormat="1" ht="11.85" customHeight="1">
      <c r="A103" s="820"/>
      <c r="B103" s="113"/>
      <c r="C103" s="913" t="s">
        <v>1</v>
      </c>
      <c r="D103" s="899" t="s">
        <v>66</v>
      </c>
      <c r="E103" s="900"/>
      <c r="F103" s="900"/>
      <c r="G103" s="901"/>
      <c r="H103" s="125">
        <v>0</v>
      </c>
      <c r="I103" s="126">
        <v>4000000</v>
      </c>
      <c r="J103" s="126">
        <v>3989665</v>
      </c>
      <c r="K103" s="127">
        <v>99.7</v>
      </c>
      <c r="L103" s="128">
        <f t="shared" si="6"/>
        <v>0.50355113313926592</v>
      </c>
      <c r="M103" s="129">
        <f t="shared" si="7"/>
        <v>-10335</v>
      </c>
    </row>
    <row r="104" spans="1:13" ht="51" customHeight="1">
      <c r="A104" s="112"/>
      <c r="B104" s="113"/>
      <c r="C104" s="915"/>
      <c r="D104" s="148" t="s">
        <v>1</v>
      </c>
      <c r="E104" s="893" t="s">
        <v>73</v>
      </c>
      <c r="F104" s="894"/>
      <c r="G104" s="895"/>
      <c r="H104" s="120">
        <v>0</v>
      </c>
      <c r="I104" s="121">
        <v>4000000</v>
      </c>
      <c r="J104" s="121">
        <v>3989665</v>
      </c>
      <c r="K104" s="122">
        <v>99.7</v>
      </c>
      <c r="L104" s="123">
        <f t="shared" si="6"/>
        <v>0.50355113313926592</v>
      </c>
      <c r="M104" s="124">
        <f t="shared" si="7"/>
        <v>-10335</v>
      </c>
    </row>
    <row r="105" spans="1:13" ht="11.85" customHeight="1">
      <c r="A105" s="112"/>
      <c r="B105" s="113"/>
      <c r="C105" s="896" t="s">
        <v>90</v>
      </c>
      <c r="D105" s="897"/>
      <c r="E105" s="897"/>
      <c r="F105" s="897"/>
      <c r="G105" s="898"/>
      <c r="H105" s="107">
        <v>50000</v>
      </c>
      <c r="I105" s="108">
        <v>181925</v>
      </c>
      <c r="J105" s="108">
        <v>181924</v>
      </c>
      <c r="K105" s="109">
        <v>100</v>
      </c>
      <c r="L105" s="110">
        <f t="shared" si="6"/>
        <v>2.2961335436741635E-2</v>
      </c>
      <c r="M105" s="111">
        <f t="shared" si="7"/>
        <v>-1</v>
      </c>
    </row>
    <row r="106" spans="1:13" s="119" customFormat="1" ht="11.85" customHeight="1">
      <c r="A106" s="112"/>
      <c r="B106" s="113"/>
      <c r="C106" s="913" t="s">
        <v>1</v>
      </c>
      <c r="D106" s="899" t="s">
        <v>57</v>
      </c>
      <c r="E106" s="900"/>
      <c r="F106" s="900"/>
      <c r="G106" s="901"/>
      <c r="H106" s="125">
        <v>50000</v>
      </c>
      <c r="I106" s="126">
        <v>181925</v>
      </c>
      <c r="J106" s="126">
        <v>181924</v>
      </c>
      <c r="K106" s="127">
        <v>100</v>
      </c>
      <c r="L106" s="128">
        <f t="shared" si="6"/>
        <v>2.2961335436741635E-2</v>
      </c>
      <c r="M106" s="129">
        <f t="shared" si="7"/>
        <v>-1</v>
      </c>
    </row>
    <row r="107" spans="1:13" ht="50.25" customHeight="1">
      <c r="A107" s="149"/>
      <c r="B107" s="150"/>
      <c r="C107" s="915"/>
      <c r="D107" s="148" t="s">
        <v>1</v>
      </c>
      <c r="E107" s="893" t="s">
        <v>64</v>
      </c>
      <c r="F107" s="894"/>
      <c r="G107" s="895"/>
      <c r="H107" s="120">
        <v>50000</v>
      </c>
      <c r="I107" s="121">
        <v>181925</v>
      </c>
      <c r="J107" s="121">
        <v>181924</v>
      </c>
      <c r="K107" s="122">
        <v>100</v>
      </c>
      <c r="L107" s="123">
        <f t="shared" si="6"/>
        <v>2.2961335436741635E-2</v>
      </c>
      <c r="M107" s="124">
        <f t="shared" si="7"/>
        <v>-1</v>
      </c>
    </row>
    <row r="108" spans="1:13" ht="16.5" customHeight="1">
      <c r="A108" s="933" t="s">
        <v>91</v>
      </c>
      <c r="B108" s="934"/>
      <c r="C108" s="934"/>
      <c r="D108" s="934"/>
      <c r="E108" s="934"/>
      <c r="F108" s="934"/>
      <c r="G108" s="935"/>
      <c r="H108" s="151">
        <v>1446000</v>
      </c>
      <c r="I108" s="152">
        <v>1441000</v>
      </c>
      <c r="J108" s="152">
        <v>1410833</v>
      </c>
      <c r="K108" s="153">
        <v>97.9</v>
      </c>
      <c r="L108" s="154">
        <f t="shared" si="6"/>
        <v>0.17806671883987002</v>
      </c>
      <c r="M108" s="155">
        <f t="shared" si="7"/>
        <v>-30167</v>
      </c>
    </row>
    <row r="109" spans="1:13" ht="23.25" customHeight="1">
      <c r="A109" s="105"/>
      <c r="B109" s="106"/>
      <c r="C109" s="896" t="s">
        <v>92</v>
      </c>
      <c r="D109" s="897"/>
      <c r="E109" s="897"/>
      <c r="F109" s="897"/>
      <c r="G109" s="898"/>
      <c r="H109" s="107">
        <v>1446000</v>
      </c>
      <c r="I109" s="108">
        <v>1441000</v>
      </c>
      <c r="J109" s="108">
        <v>1410833</v>
      </c>
      <c r="K109" s="109">
        <v>97.9</v>
      </c>
      <c r="L109" s="110">
        <f t="shared" si="6"/>
        <v>0.17806671883987002</v>
      </c>
      <c r="M109" s="111">
        <f t="shared" si="7"/>
        <v>-30167</v>
      </c>
    </row>
    <row r="110" spans="1:13" s="119" customFormat="1" ht="11.85" customHeight="1">
      <c r="A110" s="820"/>
      <c r="B110" s="113"/>
      <c r="C110" s="106" t="s">
        <v>1</v>
      </c>
      <c r="D110" s="899" t="s">
        <v>57</v>
      </c>
      <c r="E110" s="900"/>
      <c r="F110" s="900"/>
      <c r="G110" s="901"/>
      <c r="H110" s="125">
        <v>1446000</v>
      </c>
      <c r="I110" s="126">
        <v>1441000</v>
      </c>
      <c r="J110" s="126">
        <v>1410833</v>
      </c>
      <c r="K110" s="127">
        <v>97.9</v>
      </c>
      <c r="L110" s="128">
        <f t="shared" si="6"/>
        <v>0.17806671883987002</v>
      </c>
      <c r="M110" s="129">
        <f t="shared" si="7"/>
        <v>-30167</v>
      </c>
    </row>
    <row r="111" spans="1:13" ht="13.5" customHeight="1">
      <c r="A111" s="822"/>
      <c r="B111" s="823"/>
      <c r="C111" s="823"/>
      <c r="D111" s="1183" t="s">
        <v>1</v>
      </c>
      <c r="E111" s="902" t="s">
        <v>60</v>
      </c>
      <c r="F111" s="903"/>
      <c r="G111" s="904"/>
      <c r="H111" s="134">
        <v>0</v>
      </c>
      <c r="I111" s="135">
        <v>0</v>
      </c>
      <c r="J111" s="135">
        <v>3371</v>
      </c>
      <c r="K111" s="136">
        <v>0</v>
      </c>
      <c r="L111" s="137">
        <f t="shared" si="6"/>
        <v>4.2546701786051348E-4</v>
      </c>
      <c r="M111" s="138">
        <f t="shared" si="7"/>
        <v>3371</v>
      </c>
    </row>
    <row r="112" spans="1:13" ht="48.75" customHeight="1">
      <c r="A112" s="820"/>
      <c r="B112" s="113"/>
      <c r="C112" s="113"/>
      <c r="D112" s="840"/>
      <c r="E112" s="905" t="s">
        <v>93</v>
      </c>
      <c r="F112" s="906"/>
      <c r="G112" s="1178"/>
      <c r="H112" s="140">
        <v>46000</v>
      </c>
      <c r="I112" s="1179">
        <v>41000</v>
      </c>
      <c r="J112" s="1179">
        <v>28631</v>
      </c>
      <c r="K112" s="1180">
        <v>69.8</v>
      </c>
      <c r="L112" s="1181">
        <f t="shared" si="6"/>
        <v>3.6136298393249365E-3</v>
      </c>
      <c r="M112" s="1182">
        <f t="shared" si="7"/>
        <v>-12369</v>
      </c>
    </row>
    <row r="113" spans="1:13" ht="48" customHeight="1">
      <c r="A113" s="820"/>
      <c r="B113" s="113"/>
      <c r="C113" s="113"/>
      <c r="D113" s="840"/>
      <c r="E113" s="893" t="s">
        <v>94</v>
      </c>
      <c r="F113" s="894"/>
      <c r="G113" s="895"/>
      <c r="H113" s="120">
        <v>1050000</v>
      </c>
      <c r="I113" s="121">
        <v>1050000</v>
      </c>
      <c r="J113" s="121">
        <v>1026764</v>
      </c>
      <c r="K113" s="122">
        <v>97.8</v>
      </c>
      <c r="L113" s="123">
        <f t="shared" si="6"/>
        <v>0.12959187692866575</v>
      </c>
      <c r="M113" s="124">
        <f t="shared" si="7"/>
        <v>-23236</v>
      </c>
    </row>
    <row r="114" spans="1:13" ht="48" customHeight="1">
      <c r="A114" s="149"/>
      <c r="B114" s="150"/>
      <c r="C114" s="150"/>
      <c r="D114" s="1176"/>
      <c r="E114" s="893" t="s">
        <v>95</v>
      </c>
      <c r="F114" s="894"/>
      <c r="G114" s="895"/>
      <c r="H114" s="120">
        <v>350000</v>
      </c>
      <c r="I114" s="121">
        <v>350000</v>
      </c>
      <c r="J114" s="121">
        <v>352066</v>
      </c>
      <c r="K114" s="122">
        <v>100.6</v>
      </c>
      <c r="L114" s="123">
        <f t="shared" si="6"/>
        <v>4.4435618840130385E-2</v>
      </c>
      <c r="M114" s="124">
        <f t="shared" si="7"/>
        <v>2066</v>
      </c>
    </row>
    <row r="115" spans="1:13" ht="16.5" customHeight="1">
      <c r="A115" s="937" t="s">
        <v>96</v>
      </c>
      <c r="B115" s="938"/>
      <c r="C115" s="938"/>
      <c r="D115" s="938"/>
      <c r="E115" s="938"/>
      <c r="F115" s="938"/>
      <c r="G115" s="939"/>
      <c r="H115" s="156">
        <v>284841</v>
      </c>
      <c r="I115" s="157">
        <v>366012</v>
      </c>
      <c r="J115" s="157">
        <v>342301</v>
      </c>
      <c r="K115" s="158">
        <v>93.5</v>
      </c>
      <c r="L115" s="159">
        <f t="shared" si="6"/>
        <v>4.3203140219718668E-2</v>
      </c>
      <c r="M115" s="155">
        <f t="shared" si="7"/>
        <v>-23711</v>
      </c>
    </row>
    <row r="116" spans="1:13" ht="11.85" customHeight="1">
      <c r="A116" s="936" t="s">
        <v>1</v>
      </c>
      <c r="B116" s="913"/>
      <c r="C116" s="896" t="s">
        <v>97</v>
      </c>
      <c r="D116" s="897"/>
      <c r="E116" s="897"/>
      <c r="F116" s="897"/>
      <c r="G116" s="898"/>
      <c r="H116" s="107">
        <v>284841</v>
      </c>
      <c r="I116" s="108">
        <v>366012</v>
      </c>
      <c r="J116" s="108">
        <v>289369</v>
      </c>
      <c r="K116" s="109">
        <v>79.099999999999994</v>
      </c>
      <c r="L116" s="110">
        <f t="shared" si="6"/>
        <v>3.6522386677923145E-2</v>
      </c>
      <c r="M116" s="111">
        <f t="shared" si="7"/>
        <v>-76643</v>
      </c>
    </row>
    <row r="117" spans="1:13" s="119" customFormat="1" ht="11.85" customHeight="1">
      <c r="A117" s="922"/>
      <c r="B117" s="914"/>
      <c r="C117" s="913" t="s">
        <v>1</v>
      </c>
      <c r="D117" s="899" t="s">
        <v>57</v>
      </c>
      <c r="E117" s="900"/>
      <c r="F117" s="900"/>
      <c r="G117" s="901"/>
      <c r="H117" s="125">
        <v>284841</v>
      </c>
      <c r="I117" s="126">
        <v>366012</v>
      </c>
      <c r="J117" s="126">
        <v>289369</v>
      </c>
      <c r="K117" s="127">
        <v>79.099999999999994</v>
      </c>
      <c r="L117" s="128">
        <f t="shared" si="6"/>
        <v>3.6522386677923145E-2</v>
      </c>
      <c r="M117" s="129">
        <f t="shared" si="7"/>
        <v>-76643</v>
      </c>
    </row>
    <row r="118" spans="1:13" ht="13.5" customHeight="1">
      <c r="A118" s="922"/>
      <c r="B118" s="914"/>
      <c r="C118" s="914"/>
      <c r="D118" s="919" t="s">
        <v>1</v>
      </c>
      <c r="E118" s="893" t="s">
        <v>60</v>
      </c>
      <c r="F118" s="894"/>
      <c r="G118" s="895"/>
      <c r="H118" s="120">
        <v>0</v>
      </c>
      <c r="I118" s="121">
        <v>0</v>
      </c>
      <c r="J118" s="121">
        <v>711</v>
      </c>
      <c r="K118" s="122">
        <v>0</v>
      </c>
      <c r="L118" s="123">
        <f t="shared" si="6"/>
        <v>8.9738074665922601E-5</v>
      </c>
      <c r="M118" s="124">
        <f t="shared" si="7"/>
        <v>711</v>
      </c>
    </row>
    <row r="119" spans="1:13" ht="15" customHeight="1">
      <c r="A119" s="922"/>
      <c r="B119" s="914"/>
      <c r="C119" s="914"/>
      <c r="D119" s="920"/>
      <c r="E119" s="893" t="s">
        <v>61</v>
      </c>
      <c r="F119" s="894"/>
      <c r="G119" s="895"/>
      <c r="H119" s="120">
        <v>0</v>
      </c>
      <c r="I119" s="121">
        <v>0</v>
      </c>
      <c r="J119" s="121">
        <v>547</v>
      </c>
      <c r="K119" s="122">
        <v>0</v>
      </c>
      <c r="L119" s="123">
        <f t="shared" si="6"/>
        <v>6.9038996965203466E-5</v>
      </c>
      <c r="M119" s="124">
        <f t="shared" si="7"/>
        <v>547</v>
      </c>
    </row>
    <row r="120" spans="1:13" ht="48" customHeight="1">
      <c r="A120" s="922"/>
      <c r="B120" s="914"/>
      <c r="C120" s="914"/>
      <c r="D120" s="920"/>
      <c r="E120" s="893" t="s">
        <v>98</v>
      </c>
      <c r="F120" s="894"/>
      <c r="G120" s="895"/>
      <c r="H120" s="120">
        <v>242115</v>
      </c>
      <c r="I120" s="121">
        <v>311110</v>
      </c>
      <c r="J120" s="121">
        <v>244697</v>
      </c>
      <c r="K120" s="122">
        <v>78.599999999999994</v>
      </c>
      <c r="L120" s="123">
        <f t="shared" si="6"/>
        <v>3.0884159854468726E-2</v>
      </c>
      <c r="M120" s="124">
        <f t="shared" si="7"/>
        <v>-66413</v>
      </c>
    </row>
    <row r="121" spans="1:13" ht="48" customHeight="1">
      <c r="A121" s="922"/>
      <c r="B121" s="914"/>
      <c r="C121" s="914"/>
      <c r="D121" s="920"/>
      <c r="E121" s="893" t="s">
        <v>95</v>
      </c>
      <c r="F121" s="894"/>
      <c r="G121" s="895"/>
      <c r="H121" s="120">
        <v>42726</v>
      </c>
      <c r="I121" s="121">
        <v>54902</v>
      </c>
      <c r="J121" s="121">
        <v>43182</v>
      </c>
      <c r="K121" s="122">
        <v>78.599999999999994</v>
      </c>
      <c r="L121" s="123">
        <f t="shared" ref="L121:L184" si="8">+J121/$O$11*100</f>
        <v>5.4501681297100838E-3</v>
      </c>
      <c r="M121" s="124">
        <f t="shared" ref="M121:M184" si="9">+J121-I121</f>
        <v>-11720</v>
      </c>
    </row>
    <row r="122" spans="1:13" ht="63.75" customHeight="1">
      <c r="A122" s="922"/>
      <c r="B122" s="914"/>
      <c r="C122" s="915"/>
      <c r="D122" s="921"/>
      <c r="E122" s="893" t="s">
        <v>99</v>
      </c>
      <c r="F122" s="894"/>
      <c r="G122" s="895"/>
      <c r="H122" s="120">
        <v>0</v>
      </c>
      <c r="I122" s="121">
        <v>0</v>
      </c>
      <c r="J122" s="121">
        <v>232</v>
      </c>
      <c r="K122" s="122">
        <v>0</v>
      </c>
      <c r="L122" s="123">
        <f t="shared" si="8"/>
        <v>2.9281622113212439E-5</v>
      </c>
      <c r="M122" s="124">
        <f t="shared" si="9"/>
        <v>232</v>
      </c>
    </row>
    <row r="123" spans="1:13" ht="15" customHeight="1">
      <c r="A123" s="922"/>
      <c r="B123" s="914"/>
      <c r="C123" s="896" t="s">
        <v>100</v>
      </c>
      <c r="D123" s="897"/>
      <c r="E123" s="897"/>
      <c r="F123" s="897"/>
      <c r="G123" s="898"/>
      <c r="H123" s="107">
        <v>0</v>
      </c>
      <c r="I123" s="108">
        <v>0</v>
      </c>
      <c r="J123" s="108">
        <v>52932</v>
      </c>
      <c r="K123" s="109">
        <v>0</v>
      </c>
      <c r="L123" s="110">
        <f t="shared" si="8"/>
        <v>6.6807535417955193E-3</v>
      </c>
      <c r="M123" s="111">
        <f t="shared" si="9"/>
        <v>52932</v>
      </c>
    </row>
    <row r="124" spans="1:13" s="119" customFormat="1" ht="11.85" customHeight="1">
      <c r="A124" s="922"/>
      <c r="B124" s="914"/>
      <c r="C124" s="913" t="s">
        <v>1</v>
      </c>
      <c r="D124" s="899" t="s">
        <v>57</v>
      </c>
      <c r="E124" s="900"/>
      <c r="F124" s="900"/>
      <c r="G124" s="901"/>
      <c r="H124" s="125">
        <v>0</v>
      </c>
      <c r="I124" s="126">
        <v>0</v>
      </c>
      <c r="J124" s="126">
        <v>52932</v>
      </c>
      <c r="K124" s="127">
        <v>0</v>
      </c>
      <c r="L124" s="128">
        <f t="shared" si="8"/>
        <v>6.6807535417955193E-3</v>
      </c>
      <c r="M124" s="129">
        <f t="shared" si="9"/>
        <v>52932</v>
      </c>
    </row>
    <row r="125" spans="1:13" ht="15.75" customHeight="1">
      <c r="A125" s="926"/>
      <c r="B125" s="915"/>
      <c r="C125" s="915"/>
      <c r="D125" s="148"/>
      <c r="E125" s="893" t="s">
        <v>78</v>
      </c>
      <c r="F125" s="894"/>
      <c r="G125" s="895"/>
      <c r="H125" s="120">
        <v>0</v>
      </c>
      <c r="I125" s="121">
        <v>0</v>
      </c>
      <c r="J125" s="121">
        <v>52932</v>
      </c>
      <c r="K125" s="122">
        <v>0</v>
      </c>
      <c r="L125" s="123">
        <f t="shared" si="8"/>
        <v>6.6807535417955193E-3</v>
      </c>
      <c r="M125" s="124">
        <f t="shared" si="9"/>
        <v>52932</v>
      </c>
    </row>
    <row r="126" spans="1:13" ht="16.5" customHeight="1">
      <c r="A126" s="937" t="s">
        <v>101</v>
      </c>
      <c r="B126" s="938"/>
      <c r="C126" s="938"/>
      <c r="D126" s="938"/>
      <c r="E126" s="938"/>
      <c r="F126" s="938"/>
      <c r="G126" s="939"/>
      <c r="H126" s="156">
        <v>102202116</v>
      </c>
      <c r="I126" s="157">
        <v>120627573</v>
      </c>
      <c r="J126" s="157">
        <v>125225515</v>
      </c>
      <c r="K126" s="158">
        <v>103.8</v>
      </c>
      <c r="L126" s="159">
        <f t="shared" si="8"/>
        <v>15.805199177424207</v>
      </c>
      <c r="M126" s="155">
        <f t="shared" si="9"/>
        <v>4597942</v>
      </c>
    </row>
    <row r="127" spans="1:13" ht="11.85" customHeight="1">
      <c r="A127" s="936" t="s">
        <v>1</v>
      </c>
      <c r="B127" s="913"/>
      <c r="C127" s="896" t="s">
        <v>102</v>
      </c>
      <c r="D127" s="897"/>
      <c r="E127" s="897"/>
      <c r="F127" s="897"/>
      <c r="G127" s="898"/>
      <c r="H127" s="107">
        <v>57087750</v>
      </c>
      <c r="I127" s="108">
        <v>63508437</v>
      </c>
      <c r="J127" s="108">
        <v>64962597</v>
      </c>
      <c r="K127" s="109">
        <v>102.3</v>
      </c>
      <c r="L127" s="110">
        <f t="shared" si="8"/>
        <v>8.1991819691677073</v>
      </c>
      <c r="M127" s="111">
        <f t="shared" si="9"/>
        <v>1454160</v>
      </c>
    </row>
    <row r="128" spans="1:13" s="119" customFormat="1" ht="11.85" customHeight="1">
      <c r="A128" s="922"/>
      <c r="B128" s="914"/>
      <c r="C128" s="913" t="s">
        <v>1</v>
      </c>
      <c r="D128" s="899" t="s">
        <v>57</v>
      </c>
      <c r="E128" s="900"/>
      <c r="F128" s="900"/>
      <c r="G128" s="901"/>
      <c r="H128" s="125">
        <v>23544000</v>
      </c>
      <c r="I128" s="126">
        <v>13424687</v>
      </c>
      <c r="J128" s="126">
        <v>15717719</v>
      </c>
      <c r="K128" s="127">
        <v>117.1</v>
      </c>
      <c r="L128" s="128">
        <f t="shared" si="8"/>
        <v>1.9837944320674969</v>
      </c>
      <c r="M128" s="129">
        <f t="shared" si="9"/>
        <v>2293032</v>
      </c>
    </row>
    <row r="129" spans="1:13" ht="24.75" customHeight="1">
      <c r="A129" s="922"/>
      <c r="B129" s="914"/>
      <c r="C129" s="914"/>
      <c r="D129" s="142" t="s">
        <v>1</v>
      </c>
      <c r="E129" s="893" t="s">
        <v>58</v>
      </c>
      <c r="F129" s="894"/>
      <c r="G129" s="895"/>
      <c r="H129" s="120">
        <v>0</v>
      </c>
      <c r="I129" s="121">
        <v>0</v>
      </c>
      <c r="J129" s="121">
        <v>356918</v>
      </c>
      <c r="K129" s="122">
        <v>0</v>
      </c>
      <c r="L129" s="123">
        <f t="shared" si="8"/>
        <v>4.5048008626739466E-2</v>
      </c>
      <c r="M129" s="124">
        <f t="shared" si="9"/>
        <v>356918</v>
      </c>
    </row>
    <row r="130" spans="1:13" ht="26.25" customHeight="1">
      <c r="A130" s="112" t="s">
        <v>1</v>
      </c>
      <c r="B130" s="113"/>
      <c r="C130" s="113"/>
      <c r="D130" s="139"/>
      <c r="E130" s="893" t="s">
        <v>103</v>
      </c>
      <c r="F130" s="894"/>
      <c r="G130" s="895"/>
      <c r="H130" s="120">
        <v>0</v>
      </c>
      <c r="I130" s="121">
        <v>0</v>
      </c>
      <c r="J130" s="121">
        <v>682080</v>
      </c>
      <c r="K130" s="122">
        <v>0</v>
      </c>
      <c r="L130" s="123">
        <f t="shared" si="8"/>
        <v>8.6087969012844559E-2</v>
      </c>
      <c r="M130" s="124">
        <f t="shared" si="9"/>
        <v>682080</v>
      </c>
    </row>
    <row r="131" spans="1:13" ht="27.75" customHeight="1">
      <c r="A131" s="112"/>
      <c r="B131" s="113"/>
      <c r="C131" s="113"/>
      <c r="D131" s="139"/>
      <c r="E131" s="893" t="s">
        <v>104</v>
      </c>
      <c r="F131" s="894"/>
      <c r="G131" s="895"/>
      <c r="H131" s="120">
        <v>0</v>
      </c>
      <c r="I131" s="121">
        <v>0</v>
      </c>
      <c r="J131" s="121">
        <v>779520</v>
      </c>
      <c r="K131" s="122">
        <v>0</v>
      </c>
      <c r="L131" s="123">
        <f t="shared" si="8"/>
        <v>9.8386250300393788E-2</v>
      </c>
      <c r="M131" s="124">
        <f t="shared" si="9"/>
        <v>779520</v>
      </c>
    </row>
    <row r="132" spans="1:13" ht="48" customHeight="1">
      <c r="A132" s="112"/>
      <c r="B132" s="113"/>
      <c r="C132" s="113"/>
      <c r="D132" s="139"/>
      <c r="E132" s="893" t="s">
        <v>59</v>
      </c>
      <c r="F132" s="894"/>
      <c r="G132" s="895"/>
      <c r="H132" s="120">
        <v>4500000</v>
      </c>
      <c r="I132" s="121">
        <v>5500000</v>
      </c>
      <c r="J132" s="121">
        <v>5786645</v>
      </c>
      <c r="K132" s="122">
        <v>105.2</v>
      </c>
      <c r="L132" s="123">
        <f t="shared" si="8"/>
        <v>0.73035496635047492</v>
      </c>
      <c r="M132" s="124">
        <f t="shared" si="9"/>
        <v>286645</v>
      </c>
    </row>
    <row r="133" spans="1:13" ht="14.25" customHeight="1">
      <c r="A133" s="112"/>
      <c r="B133" s="113"/>
      <c r="C133" s="113"/>
      <c r="D133" s="139"/>
      <c r="E133" s="893" t="s">
        <v>60</v>
      </c>
      <c r="F133" s="894"/>
      <c r="G133" s="895"/>
      <c r="H133" s="120">
        <v>0</v>
      </c>
      <c r="I133" s="121">
        <v>0</v>
      </c>
      <c r="J133" s="121">
        <v>139948</v>
      </c>
      <c r="K133" s="122">
        <v>0</v>
      </c>
      <c r="L133" s="123">
        <f t="shared" si="8"/>
        <v>1.766338125646489E-2</v>
      </c>
      <c r="M133" s="124">
        <f t="shared" si="9"/>
        <v>139948</v>
      </c>
    </row>
    <row r="134" spans="1:13" ht="13.5" customHeight="1">
      <c r="A134" s="112"/>
      <c r="B134" s="113"/>
      <c r="C134" s="113"/>
      <c r="D134" s="139"/>
      <c r="E134" s="893" t="s">
        <v>61</v>
      </c>
      <c r="F134" s="894"/>
      <c r="G134" s="895"/>
      <c r="H134" s="120">
        <v>19044000</v>
      </c>
      <c r="I134" s="121">
        <v>7682000</v>
      </c>
      <c r="J134" s="121">
        <v>7744296</v>
      </c>
      <c r="K134" s="122">
        <v>100.8</v>
      </c>
      <c r="L134" s="123">
        <f t="shared" si="8"/>
        <v>0.97743771122785605</v>
      </c>
      <c r="M134" s="124">
        <f t="shared" si="9"/>
        <v>62296</v>
      </c>
    </row>
    <row r="135" spans="1:13" ht="39" customHeight="1">
      <c r="A135" s="112"/>
      <c r="B135" s="113"/>
      <c r="C135" s="113"/>
      <c r="D135" s="139"/>
      <c r="E135" s="893" t="s">
        <v>105</v>
      </c>
      <c r="F135" s="894"/>
      <c r="G135" s="895"/>
      <c r="H135" s="120">
        <v>0</v>
      </c>
      <c r="I135" s="121">
        <v>22687</v>
      </c>
      <c r="J135" s="121">
        <v>22687</v>
      </c>
      <c r="K135" s="122">
        <v>100</v>
      </c>
      <c r="L135" s="123">
        <f t="shared" si="8"/>
        <v>2.8634144865622869E-3</v>
      </c>
      <c r="M135" s="124">
        <f t="shared" si="9"/>
        <v>0</v>
      </c>
    </row>
    <row r="136" spans="1:13" ht="37.5" customHeight="1">
      <c r="A136" s="112"/>
      <c r="B136" s="113"/>
      <c r="C136" s="113"/>
      <c r="D136" s="141"/>
      <c r="E136" s="893" t="s">
        <v>106</v>
      </c>
      <c r="F136" s="894"/>
      <c r="G136" s="895"/>
      <c r="H136" s="120">
        <v>0</v>
      </c>
      <c r="I136" s="121">
        <v>220000</v>
      </c>
      <c r="J136" s="121">
        <v>205626</v>
      </c>
      <c r="K136" s="122">
        <v>93.5</v>
      </c>
      <c r="L136" s="123">
        <f t="shared" si="8"/>
        <v>2.5952857020049225E-2</v>
      </c>
      <c r="M136" s="124">
        <f t="shared" si="9"/>
        <v>-14374</v>
      </c>
    </row>
    <row r="137" spans="1:13" s="119" customFormat="1" ht="15" customHeight="1">
      <c r="A137" s="112" t="s">
        <v>1</v>
      </c>
      <c r="B137" s="113"/>
      <c r="C137" s="113"/>
      <c r="D137" s="927" t="s">
        <v>66</v>
      </c>
      <c r="E137" s="928"/>
      <c r="F137" s="928"/>
      <c r="G137" s="929"/>
      <c r="H137" s="125">
        <v>33543750</v>
      </c>
      <c r="I137" s="126">
        <v>50083750</v>
      </c>
      <c r="J137" s="126">
        <v>49244878</v>
      </c>
      <c r="K137" s="127">
        <v>98.3</v>
      </c>
      <c r="L137" s="128">
        <f t="shared" si="8"/>
        <v>6.2153875371002094</v>
      </c>
      <c r="M137" s="129">
        <f t="shared" si="9"/>
        <v>-838872</v>
      </c>
    </row>
    <row r="138" spans="1:13" ht="15.75" customHeight="1">
      <c r="A138" s="112"/>
      <c r="B138" s="113"/>
      <c r="C138" s="113"/>
      <c r="D138" s="130" t="s">
        <v>1</v>
      </c>
      <c r="E138" s="893" t="s">
        <v>67</v>
      </c>
      <c r="F138" s="894"/>
      <c r="G138" s="895"/>
      <c r="H138" s="120">
        <v>0</v>
      </c>
      <c r="I138" s="121">
        <v>0</v>
      </c>
      <c r="J138" s="121">
        <v>184248</v>
      </c>
      <c r="K138" s="122">
        <v>0</v>
      </c>
      <c r="L138" s="123">
        <f t="shared" si="8"/>
        <v>2.3254656513427435E-2</v>
      </c>
      <c r="M138" s="124">
        <f t="shared" si="9"/>
        <v>184248</v>
      </c>
    </row>
    <row r="139" spans="1:13" ht="52.35" customHeight="1">
      <c r="A139" s="820"/>
      <c r="B139" s="113"/>
      <c r="C139" s="113"/>
      <c r="D139" s="840"/>
      <c r="E139" s="923" t="s">
        <v>68</v>
      </c>
      <c r="F139" s="924"/>
      <c r="G139" s="925"/>
      <c r="H139" s="120">
        <v>20000000</v>
      </c>
      <c r="I139" s="121">
        <v>36540000</v>
      </c>
      <c r="J139" s="121">
        <v>35516880</v>
      </c>
      <c r="K139" s="122">
        <v>97.2</v>
      </c>
      <c r="L139" s="123">
        <f t="shared" si="8"/>
        <v>4.4827235293116923</v>
      </c>
      <c r="M139" s="124">
        <f t="shared" si="9"/>
        <v>-1023120</v>
      </c>
    </row>
    <row r="140" spans="1:13" ht="51.75" customHeight="1">
      <c r="A140" s="820"/>
      <c r="B140" s="113"/>
      <c r="C140" s="113"/>
      <c r="D140" s="840"/>
      <c r="E140" s="923" t="s">
        <v>107</v>
      </c>
      <c r="F140" s="924"/>
      <c r="G140" s="925"/>
      <c r="H140" s="120">
        <v>6250000</v>
      </c>
      <c r="I140" s="121">
        <v>6250000</v>
      </c>
      <c r="J140" s="121">
        <v>6250000</v>
      </c>
      <c r="K140" s="122">
        <v>100</v>
      </c>
      <c r="L140" s="123">
        <f t="shared" si="8"/>
        <v>0.78883680261886946</v>
      </c>
      <c r="M140" s="124">
        <f t="shared" si="9"/>
        <v>0</v>
      </c>
    </row>
    <row r="141" spans="1:13" ht="44.25" customHeight="1">
      <c r="A141" s="112"/>
      <c r="B141" s="113"/>
      <c r="C141" s="113"/>
      <c r="D141" s="141"/>
      <c r="E141" s="923" t="s">
        <v>108</v>
      </c>
      <c r="F141" s="924"/>
      <c r="G141" s="925"/>
      <c r="H141" s="120">
        <v>7293750</v>
      </c>
      <c r="I141" s="121">
        <v>7293750</v>
      </c>
      <c r="J141" s="121">
        <v>7293750</v>
      </c>
      <c r="K141" s="122">
        <v>100</v>
      </c>
      <c r="L141" s="123">
        <f t="shared" si="8"/>
        <v>0.92057254865622073</v>
      </c>
      <c r="M141" s="124">
        <f t="shared" si="9"/>
        <v>0</v>
      </c>
    </row>
    <row r="142" spans="1:13" ht="11.85" customHeight="1">
      <c r="A142" s="820" t="s">
        <v>1</v>
      </c>
      <c r="B142" s="113"/>
      <c r="C142" s="896" t="s">
        <v>109</v>
      </c>
      <c r="D142" s="897"/>
      <c r="E142" s="897"/>
      <c r="F142" s="897"/>
      <c r="G142" s="898"/>
      <c r="H142" s="107">
        <v>31452164</v>
      </c>
      <c r="I142" s="108">
        <v>39105773</v>
      </c>
      <c r="J142" s="108">
        <v>39105771</v>
      </c>
      <c r="K142" s="109">
        <v>100</v>
      </c>
      <c r="L142" s="110">
        <f t="shared" si="8"/>
        <v>4.9356914175337145</v>
      </c>
      <c r="M142" s="111">
        <f t="shared" si="9"/>
        <v>-2</v>
      </c>
    </row>
    <row r="143" spans="1:13" s="119" customFormat="1" ht="11.85" customHeight="1">
      <c r="A143" s="820"/>
      <c r="B143" s="113"/>
      <c r="C143" s="913" t="s">
        <v>1</v>
      </c>
      <c r="D143" s="899" t="s">
        <v>57</v>
      </c>
      <c r="E143" s="900"/>
      <c r="F143" s="900"/>
      <c r="G143" s="901"/>
      <c r="H143" s="125">
        <v>31452164</v>
      </c>
      <c r="I143" s="1189">
        <v>39105773</v>
      </c>
      <c r="J143" s="1189">
        <v>39105771</v>
      </c>
      <c r="K143" s="1190">
        <v>100</v>
      </c>
      <c r="L143" s="1191">
        <f t="shared" si="8"/>
        <v>4.9356914175337145</v>
      </c>
      <c r="M143" s="1192">
        <f t="shared" si="9"/>
        <v>-2</v>
      </c>
    </row>
    <row r="144" spans="1:13" ht="54.75" customHeight="1">
      <c r="A144" s="820"/>
      <c r="B144" s="113"/>
      <c r="C144" s="914"/>
      <c r="D144" s="919" t="s">
        <v>1</v>
      </c>
      <c r="E144" s="893" t="s">
        <v>110</v>
      </c>
      <c r="F144" s="894"/>
      <c r="G144" s="895"/>
      <c r="H144" s="120">
        <v>13489</v>
      </c>
      <c r="I144" s="1171">
        <v>13489</v>
      </c>
      <c r="J144" s="1171">
        <v>13489</v>
      </c>
      <c r="K144" s="1172">
        <v>100</v>
      </c>
      <c r="L144" s="1173">
        <f t="shared" si="8"/>
        <v>1.7024991408841489E-3</v>
      </c>
      <c r="M144" s="1174">
        <f t="shared" si="9"/>
        <v>0</v>
      </c>
    </row>
    <row r="145" spans="1:13" ht="51.75" customHeight="1">
      <c r="A145" s="820"/>
      <c r="B145" s="113"/>
      <c r="C145" s="914"/>
      <c r="D145" s="1175"/>
      <c r="E145" s="893" t="s">
        <v>64</v>
      </c>
      <c r="F145" s="894"/>
      <c r="G145" s="895"/>
      <c r="H145" s="120">
        <v>31400000</v>
      </c>
      <c r="I145" s="1171">
        <v>39053609</v>
      </c>
      <c r="J145" s="1171">
        <v>39053607</v>
      </c>
      <c r="K145" s="1172">
        <v>100</v>
      </c>
      <c r="L145" s="1173">
        <f t="shared" si="8"/>
        <v>4.9291075962582243</v>
      </c>
      <c r="M145" s="1174">
        <f t="shared" si="9"/>
        <v>-2</v>
      </c>
    </row>
    <row r="146" spans="1:13" ht="65.25" customHeight="1">
      <c r="A146" s="822"/>
      <c r="B146" s="823"/>
      <c r="C146" s="1193"/>
      <c r="D146" s="1194"/>
      <c r="E146" s="902" t="s">
        <v>99</v>
      </c>
      <c r="F146" s="903"/>
      <c r="G146" s="904"/>
      <c r="H146" s="134">
        <v>38675</v>
      </c>
      <c r="I146" s="135">
        <v>38675</v>
      </c>
      <c r="J146" s="135">
        <v>38675</v>
      </c>
      <c r="K146" s="136">
        <v>100</v>
      </c>
      <c r="L146" s="137">
        <f t="shared" si="8"/>
        <v>4.881322134605565E-3</v>
      </c>
      <c r="M146" s="138">
        <f t="shared" si="9"/>
        <v>0</v>
      </c>
    </row>
    <row r="147" spans="1:13" ht="14.25" customHeight="1">
      <c r="A147" s="820"/>
      <c r="B147" s="113"/>
      <c r="C147" s="930" t="s">
        <v>111</v>
      </c>
      <c r="D147" s="931"/>
      <c r="E147" s="931"/>
      <c r="F147" s="931"/>
      <c r="G147" s="1184"/>
      <c r="H147" s="143">
        <v>13375868</v>
      </c>
      <c r="I147" s="1185">
        <v>17434570</v>
      </c>
      <c r="J147" s="1185">
        <v>20528104</v>
      </c>
      <c r="K147" s="1186">
        <v>117.7</v>
      </c>
      <c r="L147" s="1187">
        <f t="shared" si="8"/>
        <v>2.59093182771002</v>
      </c>
      <c r="M147" s="1188">
        <f t="shared" si="9"/>
        <v>3093534</v>
      </c>
    </row>
    <row r="148" spans="1:13" s="119" customFormat="1" ht="12.75" customHeight="1">
      <c r="A148" s="820"/>
      <c r="B148" s="113"/>
      <c r="C148" s="160" t="s">
        <v>1</v>
      </c>
      <c r="D148" s="899" t="s">
        <v>57</v>
      </c>
      <c r="E148" s="900"/>
      <c r="F148" s="900"/>
      <c r="G148" s="901"/>
      <c r="H148" s="125">
        <v>197000</v>
      </c>
      <c r="I148" s="126">
        <v>920918</v>
      </c>
      <c r="J148" s="126">
        <v>1161701</v>
      </c>
      <c r="K148" s="127">
        <v>126.2</v>
      </c>
      <c r="L148" s="128">
        <f t="shared" si="8"/>
        <v>0.14662280039026293</v>
      </c>
      <c r="M148" s="129">
        <f t="shared" si="9"/>
        <v>240783</v>
      </c>
    </row>
    <row r="149" spans="1:13" ht="27.75" customHeight="1">
      <c r="A149" s="1195" t="s">
        <v>1</v>
      </c>
      <c r="B149" s="167"/>
      <c r="C149" s="167"/>
      <c r="D149" s="1207"/>
      <c r="E149" s="942" t="s">
        <v>112</v>
      </c>
      <c r="F149" s="943"/>
      <c r="G149" s="944"/>
      <c r="H149" s="161">
        <v>0</v>
      </c>
      <c r="I149" s="162">
        <v>33771</v>
      </c>
      <c r="J149" s="162">
        <v>120151</v>
      </c>
      <c r="K149" s="163">
        <v>355.8</v>
      </c>
      <c r="L149" s="164">
        <f t="shared" si="8"/>
        <v>1.5164724907433568E-2</v>
      </c>
      <c r="M149" s="165">
        <f t="shared" si="9"/>
        <v>86380</v>
      </c>
    </row>
    <row r="150" spans="1:13" ht="26.25" customHeight="1">
      <c r="A150" s="1195"/>
      <c r="B150" s="167"/>
      <c r="C150" s="167"/>
      <c r="D150" s="1207"/>
      <c r="E150" s="942" t="s">
        <v>58</v>
      </c>
      <c r="F150" s="943"/>
      <c r="G150" s="944"/>
      <c r="H150" s="161">
        <v>0</v>
      </c>
      <c r="I150" s="162">
        <v>664642</v>
      </c>
      <c r="J150" s="162">
        <v>696923</v>
      </c>
      <c r="K150" s="163">
        <v>104.9</v>
      </c>
      <c r="L150" s="164">
        <f t="shared" si="8"/>
        <v>8.7961361758648063E-2</v>
      </c>
      <c r="M150" s="165">
        <f t="shared" si="9"/>
        <v>32281</v>
      </c>
    </row>
    <row r="151" spans="1:13" ht="46.5" customHeight="1">
      <c r="A151" s="1195"/>
      <c r="B151" s="167"/>
      <c r="C151" s="167"/>
      <c r="D151" s="1207"/>
      <c r="E151" s="942" t="s">
        <v>59</v>
      </c>
      <c r="F151" s="943"/>
      <c r="G151" s="944"/>
      <c r="H151" s="161">
        <v>49000</v>
      </c>
      <c r="I151" s="162">
        <v>38000</v>
      </c>
      <c r="J151" s="162">
        <v>41289</v>
      </c>
      <c r="K151" s="163">
        <v>108.7</v>
      </c>
      <c r="L151" s="164">
        <f t="shared" si="8"/>
        <v>5.2112452389328811E-3</v>
      </c>
      <c r="M151" s="165">
        <f t="shared" si="9"/>
        <v>3289</v>
      </c>
    </row>
    <row r="152" spans="1:13" ht="12.75" customHeight="1">
      <c r="A152" s="1195"/>
      <c r="B152" s="167"/>
      <c r="C152" s="167"/>
      <c r="D152" s="1207"/>
      <c r="E152" s="942" t="s">
        <v>113</v>
      </c>
      <c r="F152" s="943"/>
      <c r="G152" s="944"/>
      <c r="H152" s="161">
        <v>75000</v>
      </c>
      <c r="I152" s="162">
        <v>50000</v>
      </c>
      <c r="J152" s="162">
        <v>60014</v>
      </c>
      <c r="K152" s="163">
        <v>120</v>
      </c>
      <c r="L152" s="164">
        <f t="shared" si="8"/>
        <v>7.5746002995790143E-3</v>
      </c>
      <c r="M152" s="165">
        <f t="shared" si="9"/>
        <v>10014</v>
      </c>
    </row>
    <row r="153" spans="1:13" ht="12.75" customHeight="1">
      <c r="A153" s="1195"/>
      <c r="B153" s="167"/>
      <c r="C153" s="167"/>
      <c r="D153" s="1207"/>
      <c r="E153" s="942" t="s">
        <v>60</v>
      </c>
      <c r="F153" s="943"/>
      <c r="G153" s="944"/>
      <c r="H153" s="161">
        <v>0</v>
      </c>
      <c r="I153" s="162">
        <v>67505</v>
      </c>
      <c r="J153" s="162">
        <v>168919</v>
      </c>
      <c r="K153" s="163">
        <v>250.2</v>
      </c>
      <c r="L153" s="164">
        <f t="shared" si="8"/>
        <v>2.131992381785229E-2</v>
      </c>
      <c r="M153" s="165">
        <f t="shared" si="9"/>
        <v>101414</v>
      </c>
    </row>
    <row r="154" spans="1:13" ht="15" customHeight="1">
      <c r="A154" s="1195" t="s">
        <v>1</v>
      </c>
      <c r="B154" s="167"/>
      <c r="C154" s="167"/>
      <c r="D154" s="1208"/>
      <c r="E154" s="942" t="s">
        <v>61</v>
      </c>
      <c r="F154" s="943"/>
      <c r="G154" s="944"/>
      <c r="H154" s="161">
        <v>73000</v>
      </c>
      <c r="I154" s="162">
        <v>67000</v>
      </c>
      <c r="J154" s="162">
        <v>74405</v>
      </c>
      <c r="K154" s="163">
        <v>111.1</v>
      </c>
      <c r="L154" s="164">
        <f t="shared" si="8"/>
        <v>9.3909443678171171E-3</v>
      </c>
      <c r="M154" s="165">
        <f t="shared" si="9"/>
        <v>7405</v>
      </c>
    </row>
    <row r="155" spans="1:13" s="119" customFormat="1" ht="11.85" customHeight="1">
      <c r="A155" s="1195"/>
      <c r="B155" s="167"/>
      <c r="C155" s="167"/>
      <c r="D155" s="899" t="s">
        <v>66</v>
      </c>
      <c r="E155" s="900"/>
      <c r="F155" s="900"/>
      <c r="G155" s="901"/>
      <c r="H155" s="125">
        <v>13178868</v>
      </c>
      <c r="I155" s="126">
        <v>16513652</v>
      </c>
      <c r="J155" s="126">
        <v>19366403</v>
      </c>
      <c r="K155" s="127">
        <v>117.3</v>
      </c>
      <c r="L155" s="128">
        <f t="shared" si="8"/>
        <v>2.4443090273197572</v>
      </c>
      <c r="M155" s="129">
        <f t="shared" si="9"/>
        <v>2852751</v>
      </c>
    </row>
    <row r="156" spans="1:13" ht="15" customHeight="1">
      <c r="A156" s="1195"/>
      <c r="B156" s="167"/>
      <c r="C156" s="167"/>
      <c r="D156" s="945" t="s">
        <v>1</v>
      </c>
      <c r="E156" s="942" t="s">
        <v>67</v>
      </c>
      <c r="F156" s="943"/>
      <c r="G156" s="944"/>
      <c r="H156" s="161">
        <v>88000</v>
      </c>
      <c r="I156" s="162">
        <v>185300</v>
      </c>
      <c r="J156" s="162">
        <v>234029</v>
      </c>
      <c r="K156" s="163">
        <v>126.3</v>
      </c>
      <c r="L156" s="164">
        <f t="shared" si="8"/>
        <v>2.9537710092814626E-2</v>
      </c>
      <c r="M156" s="165">
        <f t="shared" si="9"/>
        <v>48729</v>
      </c>
    </row>
    <row r="157" spans="1:13" ht="48.75" customHeight="1">
      <c r="A157" s="1195"/>
      <c r="B157" s="167"/>
      <c r="C157" s="167"/>
      <c r="D157" s="940"/>
      <c r="E157" s="942" t="s">
        <v>114</v>
      </c>
      <c r="F157" s="943"/>
      <c r="G157" s="944"/>
      <c r="H157" s="161">
        <v>12290868</v>
      </c>
      <c r="I157" s="162">
        <v>8621451</v>
      </c>
      <c r="J157" s="162">
        <v>11689297</v>
      </c>
      <c r="K157" s="163">
        <v>135.6</v>
      </c>
      <c r="L157" s="164">
        <f t="shared" si="8"/>
        <v>1.4753516272547749</v>
      </c>
      <c r="M157" s="165">
        <f t="shared" si="9"/>
        <v>3067846</v>
      </c>
    </row>
    <row r="158" spans="1:13" ht="48.75" customHeight="1">
      <c r="A158" s="1195"/>
      <c r="B158" s="167"/>
      <c r="C158" s="167"/>
      <c r="D158" s="940"/>
      <c r="E158" s="942" t="s">
        <v>115</v>
      </c>
      <c r="F158" s="943"/>
      <c r="G158" s="944"/>
      <c r="H158" s="161">
        <v>0</v>
      </c>
      <c r="I158" s="162">
        <v>841481</v>
      </c>
      <c r="J158" s="162">
        <v>841482</v>
      </c>
      <c r="K158" s="163">
        <v>100</v>
      </c>
      <c r="L158" s="164">
        <f t="shared" si="8"/>
        <v>0.10620671525461306</v>
      </c>
      <c r="M158" s="165">
        <f t="shared" si="9"/>
        <v>1</v>
      </c>
    </row>
    <row r="159" spans="1:13" ht="48.75" customHeight="1">
      <c r="A159" s="1195"/>
      <c r="B159" s="167"/>
      <c r="C159" s="167"/>
      <c r="D159" s="940"/>
      <c r="E159" s="942" t="s">
        <v>116</v>
      </c>
      <c r="F159" s="943"/>
      <c r="G159" s="944"/>
      <c r="H159" s="161">
        <v>0</v>
      </c>
      <c r="I159" s="162">
        <v>4875556</v>
      </c>
      <c r="J159" s="162">
        <v>4611731</v>
      </c>
      <c r="K159" s="163">
        <v>94.6</v>
      </c>
      <c r="L159" s="164">
        <f t="shared" si="8"/>
        <v>0.58206450185253156</v>
      </c>
      <c r="M159" s="165">
        <f t="shared" si="9"/>
        <v>-263825</v>
      </c>
    </row>
    <row r="160" spans="1:13" ht="45.75" customHeight="1">
      <c r="A160" s="1195"/>
      <c r="B160" s="167"/>
      <c r="C160" s="170"/>
      <c r="D160" s="941"/>
      <c r="E160" s="942" t="s">
        <v>117</v>
      </c>
      <c r="F160" s="943"/>
      <c r="G160" s="944"/>
      <c r="H160" s="161">
        <v>800000</v>
      </c>
      <c r="I160" s="162">
        <v>1989864</v>
      </c>
      <c r="J160" s="162">
        <v>1989864</v>
      </c>
      <c r="K160" s="163">
        <v>100</v>
      </c>
      <c r="L160" s="164">
        <f t="shared" si="8"/>
        <v>0.25114847286502306</v>
      </c>
      <c r="M160" s="165">
        <f t="shared" si="9"/>
        <v>0</v>
      </c>
    </row>
    <row r="161" spans="1:13" ht="11.85" customHeight="1">
      <c r="A161" s="1195"/>
      <c r="B161" s="167"/>
      <c r="C161" s="896" t="s">
        <v>118</v>
      </c>
      <c r="D161" s="897"/>
      <c r="E161" s="897"/>
      <c r="F161" s="897"/>
      <c r="G161" s="898"/>
      <c r="H161" s="107">
        <v>0</v>
      </c>
      <c r="I161" s="108">
        <v>0</v>
      </c>
      <c r="J161" s="108">
        <v>3</v>
      </c>
      <c r="K161" s="109">
        <v>0</v>
      </c>
      <c r="L161" s="110">
        <f t="shared" si="8"/>
        <v>3.7864166525705736E-7</v>
      </c>
      <c r="M161" s="111">
        <f t="shared" si="9"/>
        <v>3</v>
      </c>
    </row>
    <row r="162" spans="1:13" s="119" customFormat="1" ht="11.85" customHeight="1">
      <c r="A162" s="1195"/>
      <c r="B162" s="167"/>
      <c r="C162" s="913" t="s">
        <v>1</v>
      </c>
      <c r="D162" s="899" t="s">
        <v>57</v>
      </c>
      <c r="E162" s="900"/>
      <c r="F162" s="900"/>
      <c r="G162" s="901"/>
      <c r="H162" s="125">
        <v>0</v>
      </c>
      <c r="I162" s="126">
        <v>0</v>
      </c>
      <c r="J162" s="126">
        <v>3</v>
      </c>
      <c r="K162" s="127">
        <v>0</v>
      </c>
      <c r="L162" s="128">
        <f t="shared" si="8"/>
        <v>3.7864166525705736E-7</v>
      </c>
      <c r="M162" s="129">
        <f t="shared" si="9"/>
        <v>3</v>
      </c>
    </row>
    <row r="163" spans="1:13" ht="13.5" customHeight="1">
      <c r="A163" s="820"/>
      <c r="B163" s="113"/>
      <c r="C163" s="915"/>
      <c r="D163" s="148" t="s">
        <v>1</v>
      </c>
      <c r="E163" s="893" t="s">
        <v>60</v>
      </c>
      <c r="F163" s="894"/>
      <c r="G163" s="895"/>
      <c r="H163" s="120">
        <v>0</v>
      </c>
      <c r="I163" s="121">
        <v>0</v>
      </c>
      <c r="J163" s="121">
        <v>3</v>
      </c>
      <c r="K163" s="122">
        <v>0</v>
      </c>
      <c r="L163" s="123">
        <f t="shared" si="8"/>
        <v>3.7864166525705736E-7</v>
      </c>
      <c r="M163" s="124">
        <f t="shared" si="9"/>
        <v>3</v>
      </c>
    </row>
    <row r="164" spans="1:13" ht="11.85" customHeight="1">
      <c r="A164" s="820"/>
      <c r="B164" s="113"/>
      <c r="C164" s="896" t="s">
        <v>119</v>
      </c>
      <c r="D164" s="897"/>
      <c r="E164" s="897"/>
      <c r="F164" s="897"/>
      <c r="G164" s="898"/>
      <c r="H164" s="107">
        <v>286334</v>
      </c>
      <c r="I164" s="108">
        <v>578793</v>
      </c>
      <c r="J164" s="108">
        <v>629040</v>
      </c>
      <c r="K164" s="109">
        <v>108.7</v>
      </c>
      <c r="L164" s="110">
        <f t="shared" si="8"/>
        <v>7.9393584371099793E-2</v>
      </c>
      <c r="M164" s="111">
        <f t="shared" si="9"/>
        <v>50247</v>
      </c>
    </row>
    <row r="165" spans="1:13" s="119" customFormat="1" ht="11.85" customHeight="1">
      <c r="A165" s="820"/>
      <c r="B165" s="113"/>
      <c r="C165" s="913" t="s">
        <v>1</v>
      </c>
      <c r="D165" s="899" t="s">
        <v>57</v>
      </c>
      <c r="E165" s="900"/>
      <c r="F165" s="900"/>
      <c r="G165" s="901"/>
      <c r="H165" s="125">
        <v>286334</v>
      </c>
      <c r="I165" s="126">
        <v>578793</v>
      </c>
      <c r="J165" s="126">
        <v>629040</v>
      </c>
      <c r="K165" s="127">
        <v>108.7</v>
      </c>
      <c r="L165" s="128">
        <f t="shared" si="8"/>
        <v>7.9393584371099793E-2</v>
      </c>
      <c r="M165" s="129">
        <f t="shared" si="9"/>
        <v>50247</v>
      </c>
    </row>
    <row r="166" spans="1:13" ht="13.5" customHeight="1">
      <c r="A166" s="820"/>
      <c r="B166" s="113"/>
      <c r="C166" s="914"/>
      <c r="D166" s="919" t="s">
        <v>1</v>
      </c>
      <c r="E166" s="893" t="s">
        <v>60</v>
      </c>
      <c r="F166" s="894"/>
      <c r="G166" s="895"/>
      <c r="H166" s="120">
        <v>0</v>
      </c>
      <c r="I166" s="121">
        <v>0</v>
      </c>
      <c r="J166" s="121">
        <v>2425</v>
      </c>
      <c r="K166" s="122">
        <v>0</v>
      </c>
      <c r="L166" s="123">
        <f t="shared" si="8"/>
        <v>3.0606867941612134E-4</v>
      </c>
      <c r="M166" s="124">
        <f t="shared" si="9"/>
        <v>2425</v>
      </c>
    </row>
    <row r="167" spans="1:13" ht="15.75" customHeight="1">
      <c r="A167" s="820"/>
      <c r="B167" s="113"/>
      <c r="C167" s="914"/>
      <c r="D167" s="920"/>
      <c r="E167" s="893" t="s">
        <v>61</v>
      </c>
      <c r="F167" s="894"/>
      <c r="G167" s="895"/>
      <c r="H167" s="120">
        <v>0</v>
      </c>
      <c r="I167" s="121">
        <v>0</v>
      </c>
      <c r="J167" s="121">
        <v>230667</v>
      </c>
      <c r="K167" s="122">
        <v>0</v>
      </c>
      <c r="L167" s="123">
        <f t="shared" si="8"/>
        <v>2.9113378999949882E-2</v>
      </c>
      <c r="M167" s="124">
        <f t="shared" si="9"/>
        <v>230667</v>
      </c>
    </row>
    <row r="168" spans="1:13" ht="34.5" customHeight="1">
      <c r="A168" s="820"/>
      <c r="B168" s="113"/>
      <c r="C168" s="914"/>
      <c r="D168" s="920"/>
      <c r="E168" s="893" t="s">
        <v>64</v>
      </c>
      <c r="F168" s="894"/>
      <c r="G168" s="895"/>
      <c r="H168" s="120">
        <v>0</v>
      </c>
      <c r="I168" s="121">
        <v>43241</v>
      </c>
      <c r="J168" s="121">
        <v>43240</v>
      </c>
      <c r="K168" s="122">
        <v>100</v>
      </c>
      <c r="L168" s="123">
        <f t="shared" si="8"/>
        <v>5.4574885352383874E-3</v>
      </c>
      <c r="M168" s="124">
        <f t="shared" si="9"/>
        <v>-1</v>
      </c>
    </row>
    <row r="169" spans="1:13" ht="43.5" customHeight="1">
      <c r="A169" s="820"/>
      <c r="B169" s="113"/>
      <c r="C169" s="914"/>
      <c r="D169" s="920"/>
      <c r="E169" s="893" t="s">
        <v>105</v>
      </c>
      <c r="F169" s="894"/>
      <c r="G169" s="895"/>
      <c r="H169" s="120">
        <v>20824</v>
      </c>
      <c r="I169" s="121">
        <v>105302</v>
      </c>
      <c r="J169" s="121">
        <v>105302</v>
      </c>
      <c r="K169" s="122">
        <v>100</v>
      </c>
      <c r="L169" s="123">
        <f t="shared" si="8"/>
        <v>1.3290574878299552E-2</v>
      </c>
      <c r="M169" s="124">
        <f t="shared" si="9"/>
        <v>0</v>
      </c>
    </row>
    <row r="170" spans="1:13" ht="35.25" customHeight="1">
      <c r="A170" s="820"/>
      <c r="B170" s="113"/>
      <c r="C170" s="914"/>
      <c r="D170" s="920"/>
      <c r="E170" s="893" t="s">
        <v>65</v>
      </c>
      <c r="F170" s="894"/>
      <c r="G170" s="895"/>
      <c r="H170" s="120">
        <v>0</v>
      </c>
      <c r="I170" s="121">
        <v>1550</v>
      </c>
      <c r="J170" s="121">
        <v>3623</v>
      </c>
      <c r="K170" s="122">
        <v>233.7</v>
      </c>
      <c r="L170" s="123">
        <f t="shared" si="8"/>
        <v>4.5727291774210632E-4</v>
      </c>
      <c r="M170" s="124">
        <f t="shared" si="9"/>
        <v>2073</v>
      </c>
    </row>
    <row r="171" spans="1:13" ht="27.75" customHeight="1">
      <c r="A171" s="820"/>
      <c r="B171" s="113"/>
      <c r="C171" s="914"/>
      <c r="D171" s="920"/>
      <c r="E171" s="893" t="s">
        <v>120</v>
      </c>
      <c r="F171" s="894"/>
      <c r="G171" s="895"/>
      <c r="H171" s="120">
        <v>0</v>
      </c>
      <c r="I171" s="121">
        <v>0</v>
      </c>
      <c r="J171" s="121">
        <v>18250</v>
      </c>
      <c r="K171" s="122">
        <v>0</v>
      </c>
      <c r="L171" s="123">
        <f t="shared" si="8"/>
        <v>2.3034034636470993E-3</v>
      </c>
      <c r="M171" s="124">
        <f t="shared" si="9"/>
        <v>18250</v>
      </c>
    </row>
    <row r="172" spans="1:13" ht="34.5" customHeight="1">
      <c r="A172" s="922" t="s">
        <v>1</v>
      </c>
      <c r="B172" s="914"/>
      <c r="C172" s="914"/>
      <c r="D172" s="920"/>
      <c r="E172" s="893" t="s">
        <v>121</v>
      </c>
      <c r="F172" s="894"/>
      <c r="G172" s="895"/>
      <c r="H172" s="120">
        <v>48189</v>
      </c>
      <c r="I172" s="121">
        <v>158242</v>
      </c>
      <c r="J172" s="121">
        <v>150257</v>
      </c>
      <c r="K172" s="122">
        <v>95</v>
      </c>
      <c r="L172" s="123">
        <f t="shared" si="8"/>
        <v>1.8964520232176558E-2</v>
      </c>
      <c r="M172" s="124">
        <f t="shared" si="9"/>
        <v>-7985</v>
      </c>
    </row>
    <row r="173" spans="1:13" ht="36.75" customHeight="1">
      <c r="A173" s="926"/>
      <c r="B173" s="915"/>
      <c r="C173" s="915"/>
      <c r="D173" s="921"/>
      <c r="E173" s="893" t="s">
        <v>83</v>
      </c>
      <c r="F173" s="894"/>
      <c r="G173" s="895"/>
      <c r="H173" s="120">
        <v>217321</v>
      </c>
      <c r="I173" s="121">
        <v>270458</v>
      </c>
      <c r="J173" s="121">
        <v>75276</v>
      </c>
      <c r="K173" s="122">
        <v>27.8</v>
      </c>
      <c r="L173" s="123">
        <f t="shared" si="8"/>
        <v>9.5008766646300837E-3</v>
      </c>
      <c r="M173" s="124">
        <f t="shared" si="9"/>
        <v>-195182</v>
      </c>
    </row>
    <row r="174" spans="1:13" ht="15.75" customHeight="1">
      <c r="A174" s="937" t="s">
        <v>122</v>
      </c>
      <c r="B174" s="938"/>
      <c r="C174" s="938"/>
      <c r="D174" s="938"/>
      <c r="E174" s="938"/>
      <c r="F174" s="938"/>
      <c r="G174" s="939"/>
      <c r="H174" s="156">
        <v>332100</v>
      </c>
      <c r="I174" s="157">
        <v>202000</v>
      </c>
      <c r="J174" s="157">
        <v>163200</v>
      </c>
      <c r="K174" s="158">
        <v>80.8</v>
      </c>
      <c r="L174" s="159">
        <f t="shared" si="8"/>
        <v>2.0598106589983921E-2</v>
      </c>
      <c r="M174" s="155">
        <f t="shared" si="9"/>
        <v>-38800</v>
      </c>
    </row>
    <row r="175" spans="1:13" ht="11.85" customHeight="1">
      <c r="A175" s="936" t="s">
        <v>1</v>
      </c>
      <c r="B175" s="913"/>
      <c r="C175" s="896" t="s">
        <v>123</v>
      </c>
      <c r="D175" s="897"/>
      <c r="E175" s="897"/>
      <c r="F175" s="897"/>
      <c r="G175" s="898"/>
      <c r="H175" s="107">
        <v>332100</v>
      </c>
      <c r="I175" s="108">
        <v>202000</v>
      </c>
      <c r="J175" s="108">
        <v>163200</v>
      </c>
      <c r="K175" s="109">
        <v>80.8</v>
      </c>
      <c r="L175" s="110">
        <f t="shared" si="8"/>
        <v>2.0598106589983921E-2</v>
      </c>
      <c r="M175" s="111">
        <f t="shared" si="9"/>
        <v>-38800</v>
      </c>
    </row>
    <row r="176" spans="1:13" s="119" customFormat="1" ht="11.85" customHeight="1">
      <c r="A176" s="922"/>
      <c r="B176" s="914"/>
      <c r="C176" s="913" t="s">
        <v>1</v>
      </c>
      <c r="D176" s="899" t="s">
        <v>57</v>
      </c>
      <c r="E176" s="900"/>
      <c r="F176" s="900"/>
      <c r="G176" s="901"/>
      <c r="H176" s="125">
        <v>332100</v>
      </c>
      <c r="I176" s="126">
        <v>202000</v>
      </c>
      <c r="J176" s="126">
        <v>163200</v>
      </c>
      <c r="K176" s="127">
        <v>80.8</v>
      </c>
      <c r="L176" s="128">
        <f t="shared" si="8"/>
        <v>2.0598106589983921E-2</v>
      </c>
      <c r="M176" s="129">
        <f t="shared" si="9"/>
        <v>-38800</v>
      </c>
    </row>
    <row r="177" spans="1:13" ht="24" customHeight="1">
      <c r="A177" s="922"/>
      <c r="B177" s="914"/>
      <c r="C177" s="914"/>
      <c r="D177" s="919" t="s">
        <v>1</v>
      </c>
      <c r="E177" s="893" t="s">
        <v>58</v>
      </c>
      <c r="F177" s="894"/>
      <c r="G177" s="895"/>
      <c r="H177" s="120">
        <v>0</v>
      </c>
      <c r="I177" s="121">
        <v>0</v>
      </c>
      <c r="J177" s="121">
        <v>30447</v>
      </c>
      <c r="K177" s="122">
        <v>0</v>
      </c>
      <c r="L177" s="123">
        <f t="shared" si="8"/>
        <v>3.8428342606938756E-3</v>
      </c>
      <c r="M177" s="124">
        <f t="shared" si="9"/>
        <v>30447</v>
      </c>
    </row>
    <row r="178" spans="1:13" ht="13.5" customHeight="1">
      <c r="A178" s="922"/>
      <c r="B178" s="914"/>
      <c r="C178" s="914"/>
      <c r="D178" s="920"/>
      <c r="E178" s="893" t="s">
        <v>60</v>
      </c>
      <c r="F178" s="894"/>
      <c r="G178" s="895"/>
      <c r="H178" s="120">
        <v>0</v>
      </c>
      <c r="I178" s="121">
        <v>0</v>
      </c>
      <c r="J178" s="121">
        <v>485</v>
      </c>
      <c r="K178" s="122">
        <v>0</v>
      </c>
      <c r="L178" s="123">
        <f t="shared" si="8"/>
        <v>6.1213735883224268E-5</v>
      </c>
      <c r="M178" s="124">
        <f t="shared" si="9"/>
        <v>485</v>
      </c>
    </row>
    <row r="179" spans="1:13" ht="13.5" customHeight="1">
      <c r="A179" s="922"/>
      <c r="B179" s="914"/>
      <c r="C179" s="914"/>
      <c r="D179" s="920"/>
      <c r="E179" s="893" t="s">
        <v>124</v>
      </c>
      <c r="F179" s="894"/>
      <c r="G179" s="895"/>
      <c r="H179" s="120">
        <v>0</v>
      </c>
      <c r="I179" s="121">
        <v>0</v>
      </c>
      <c r="J179" s="121">
        <v>0</v>
      </c>
      <c r="K179" s="122">
        <v>0</v>
      </c>
      <c r="L179" s="123">
        <f t="shared" si="8"/>
        <v>0</v>
      </c>
      <c r="M179" s="124">
        <f t="shared" si="9"/>
        <v>0</v>
      </c>
    </row>
    <row r="180" spans="1:13" ht="51.75" customHeight="1">
      <c r="A180" s="926"/>
      <c r="B180" s="915"/>
      <c r="C180" s="915"/>
      <c r="D180" s="921"/>
      <c r="E180" s="893" t="s">
        <v>98</v>
      </c>
      <c r="F180" s="894"/>
      <c r="G180" s="895"/>
      <c r="H180" s="120">
        <v>332100</v>
      </c>
      <c r="I180" s="121">
        <v>202000</v>
      </c>
      <c r="J180" s="121">
        <v>132268</v>
      </c>
      <c r="K180" s="122">
        <v>65.5</v>
      </c>
      <c r="L180" s="123">
        <f t="shared" si="8"/>
        <v>1.6694058593406821E-2</v>
      </c>
      <c r="M180" s="124">
        <f t="shared" si="9"/>
        <v>-69732</v>
      </c>
    </row>
    <row r="181" spans="1:13" ht="15" customHeight="1">
      <c r="A181" s="937" t="s">
        <v>125</v>
      </c>
      <c r="B181" s="938"/>
      <c r="C181" s="938"/>
      <c r="D181" s="938"/>
      <c r="E181" s="938"/>
      <c r="F181" s="938"/>
      <c r="G181" s="939"/>
      <c r="H181" s="156">
        <v>12142581</v>
      </c>
      <c r="I181" s="157">
        <v>3874683</v>
      </c>
      <c r="J181" s="157">
        <v>4213462</v>
      </c>
      <c r="K181" s="158">
        <v>108.7</v>
      </c>
      <c r="L181" s="159">
        <f t="shared" si="8"/>
        <v>0.53179742272577712</v>
      </c>
      <c r="M181" s="155">
        <f t="shared" si="9"/>
        <v>338779</v>
      </c>
    </row>
    <row r="182" spans="1:13" ht="13.5" customHeight="1">
      <c r="A182" s="936" t="s">
        <v>1</v>
      </c>
      <c r="B182" s="913"/>
      <c r="C182" s="896" t="s">
        <v>126</v>
      </c>
      <c r="D182" s="897"/>
      <c r="E182" s="897"/>
      <c r="F182" s="897"/>
      <c r="G182" s="898"/>
      <c r="H182" s="107">
        <v>12142581</v>
      </c>
      <c r="I182" s="108">
        <v>3874683</v>
      </c>
      <c r="J182" s="108">
        <v>4213462</v>
      </c>
      <c r="K182" s="109">
        <v>108.7</v>
      </c>
      <c r="L182" s="110">
        <f t="shared" si="8"/>
        <v>0.53179742272577712</v>
      </c>
      <c r="M182" s="111">
        <f t="shared" si="9"/>
        <v>338779</v>
      </c>
    </row>
    <row r="183" spans="1:13" s="119" customFormat="1" ht="13.5" customHeight="1">
      <c r="A183" s="922"/>
      <c r="B183" s="914"/>
      <c r="C183" s="913" t="s">
        <v>1</v>
      </c>
      <c r="D183" s="899" t="s">
        <v>57</v>
      </c>
      <c r="E183" s="900"/>
      <c r="F183" s="900"/>
      <c r="G183" s="901"/>
      <c r="H183" s="125">
        <v>1600605</v>
      </c>
      <c r="I183" s="126">
        <v>1841710</v>
      </c>
      <c r="J183" s="126">
        <v>2175980</v>
      </c>
      <c r="K183" s="127">
        <v>118.2</v>
      </c>
      <c r="L183" s="128">
        <f t="shared" si="8"/>
        <v>0.27463889692201721</v>
      </c>
      <c r="M183" s="129">
        <f t="shared" si="9"/>
        <v>334270</v>
      </c>
    </row>
    <row r="184" spans="1:13" ht="24" customHeight="1">
      <c r="A184" s="922"/>
      <c r="B184" s="914"/>
      <c r="C184" s="914"/>
      <c r="D184" s="919" t="s">
        <v>1</v>
      </c>
      <c r="E184" s="893" t="s">
        <v>127</v>
      </c>
      <c r="F184" s="894"/>
      <c r="G184" s="895"/>
      <c r="H184" s="120">
        <v>11433</v>
      </c>
      <c r="I184" s="121">
        <v>41433</v>
      </c>
      <c r="J184" s="121">
        <v>43821</v>
      </c>
      <c r="K184" s="122">
        <v>105.8</v>
      </c>
      <c r="L184" s="123">
        <f t="shared" si="8"/>
        <v>5.5308188044098372E-3</v>
      </c>
      <c r="M184" s="124">
        <f t="shared" si="9"/>
        <v>2388</v>
      </c>
    </row>
    <row r="185" spans="1:13" ht="24.75" customHeight="1">
      <c r="A185" s="922"/>
      <c r="B185" s="914"/>
      <c r="C185" s="914"/>
      <c r="D185" s="920"/>
      <c r="E185" s="893" t="s">
        <v>58</v>
      </c>
      <c r="F185" s="894"/>
      <c r="G185" s="895"/>
      <c r="H185" s="120">
        <v>0</v>
      </c>
      <c r="I185" s="121">
        <v>0</v>
      </c>
      <c r="J185" s="121">
        <v>113</v>
      </c>
      <c r="K185" s="122">
        <v>0</v>
      </c>
      <c r="L185" s="123">
        <f t="shared" ref="L185:L248" si="10">+J185/$O$11*100</f>
        <v>1.4262169391349161E-5</v>
      </c>
      <c r="M185" s="124">
        <f t="shared" ref="M185:M248" si="11">+J185-I185</f>
        <v>113</v>
      </c>
    </row>
    <row r="186" spans="1:13" ht="48.75" customHeight="1">
      <c r="A186" s="922"/>
      <c r="B186" s="914"/>
      <c r="C186" s="914"/>
      <c r="D186" s="920"/>
      <c r="E186" s="893" t="s">
        <v>59</v>
      </c>
      <c r="F186" s="894"/>
      <c r="G186" s="895"/>
      <c r="H186" s="120">
        <v>1557948</v>
      </c>
      <c r="I186" s="121">
        <v>1769053</v>
      </c>
      <c r="J186" s="121">
        <v>2004900</v>
      </c>
      <c r="K186" s="122">
        <v>113.3</v>
      </c>
      <c r="L186" s="123">
        <f t="shared" si="10"/>
        <v>0.25304622489129142</v>
      </c>
      <c r="M186" s="124">
        <f t="shared" si="11"/>
        <v>235847</v>
      </c>
    </row>
    <row r="187" spans="1:13" ht="13.5" customHeight="1">
      <c r="A187" s="922"/>
      <c r="B187" s="914"/>
      <c r="C187" s="914"/>
      <c r="D187" s="920"/>
      <c r="E187" s="893" t="s">
        <v>60</v>
      </c>
      <c r="F187" s="894"/>
      <c r="G187" s="895"/>
      <c r="H187" s="120">
        <v>0</v>
      </c>
      <c r="I187" s="121">
        <v>0</v>
      </c>
      <c r="J187" s="121">
        <v>15499</v>
      </c>
      <c r="K187" s="122">
        <v>0</v>
      </c>
      <c r="L187" s="123">
        <f t="shared" si="10"/>
        <v>1.9561890566063772E-3</v>
      </c>
      <c r="M187" s="124">
        <f t="shared" si="11"/>
        <v>15499</v>
      </c>
    </row>
    <row r="188" spans="1:13" ht="14.25" customHeight="1">
      <c r="A188" s="922"/>
      <c r="B188" s="914"/>
      <c r="C188" s="914"/>
      <c r="D188" s="921"/>
      <c r="E188" s="893" t="s">
        <v>61</v>
      </c>
      <c r="F188" s="894"/>
      <c r="G188" s="895"/>
      <c r="H188" s="120">
        <v>31224</v>
      </c>
      <c r="I188" s="121">
        <v>31224</v>
      </c>
      <c r="J188" s="121">
        <v>111647</v>
      </c>
      <c r="K188" s="122">
        <v>357.6</v>
      </c>
      <c r="L188" s="123">
        <f t="shared" si="10"/>
        <v>1.4091402000318227E-2</v>
      </c>
      <c r="M188" s="124">
        <f t="shared" si="11"/>
        <v>80423</v>
      </c>
    </row>
    <row r="189" spans="1:13" s="119" customFormat="1" ht="14.25" customHeight="1">
      <c r="A189" s="922"/>
      <c r="B189" s="914"/>
      <c r="C189" s="914"/>
      <c r="D189" s="899" t="s">
        <v>66</v>
      </c>
      <c r="E189" s="900"/>
      <c r="F189" s="900"/>
      <c r="G189" s="901"/>
      <c r="H189" s="125">
        <v>10541976</v>
      </c>
      <c r="I189" s="126">
        <v>2032973</v>
      </c>
      <c r="J189" s="126">
        <v>2037482</v>
      </c>
      <c r="K189" s="127">
        <v>100.2</v>
      </c>
      <c r="L189" s="128">
        <f t="shared" si="10"/>
        <v>0.25715852580375992</v>
      </c>
      <c r="M189" s="129">
        <f t="shared" si="11"/>
        <v>4509</v>
      </c>
    </row>
    <row r="190" spans="1:13" ht="27" customHeight="1">
      <c r="A190" s="926"/>
      <c r="B190" s="915"/>
      <c r="C190" s="915"/>
      <c r="D190" s="148" t="s">
        <v>1</v>
      </c>
      <c r="E190" s="893" t="s">
        <v>128</v>
      </c>
      <c r="F190" s="894"/>
      <c r="G190" s="895"/>
      <c r="H190" s="120">
        <v>10541976</v>
      </c>
      <c r="I190" s="121">
        <v>2032973</v>
      </c>
      <c r="J190" s="121">
        <v>2037482</v>
      </c>
      <c r="K190" s="122">
        <v>100.2</v>
      </c>
      <c r="L190" s="123">
        <f t="shared" si="10"/>
        <v>0.25715852580375992</v>
      </c>
      <c r="M190" s="124">
        <f t="shared" si="11"/>
        <v>4509</v>
      </c>
    </row>
    <row r="191" spans="1:13" ht="15.75" customHeight="1">
      <c r="A191" s="937" t="s">
        <v>129</v>
      </c>
      <c r="B191" s="938"/>
      <c r="C191" s="938"/>
      <c r="D191" s="938"/>
      <c r="E191" s="938"/>
      <c r="F191" s="938"/>
      <c r="G191" s="939"/>
      <c r="H191" s="156">
        <v>771390</v>
      </c>
      <c r="I191" s="157">
        <v>449599</v>
      </c>
      <c r="J191" s="157">
        <v>380080</v>
      </c>
      <c r="K191" s="158">
        <v>84.5</v>
      </c>
      <c r="L191" s="159">
        <f t="shared" si="10"/>
        <v>4.7971374710300788E-2</v>
      </c>
      <c r="M191" s="155">
        <f t="shared" si="11"/>
        <v>-69519</v>
      </c>
    </row>
    <row r="192" spans="1:13" ht="11.85" customHeight="1">
      <c r="A192" s="105" t="s">
        <v>1</v>
      </c>
      <c r="B192" s="106"/>
      <c r="C192" s="896" t="s">
        <v>130</v>
      </c>
      <c r="D192" s="897"/>
      <c r="E192" s="897"/>
      <c r="F192" s="897"/>
      <c r="G192" s="898"/>
      <c r="H192" s="107">
        <v>373390</v>
      </c>
      <c r="I192" s="108">
        <v>269349</v>
      </c>
      <c r="J192" s="108">
        <v>236268</v>
      </c>
      <c r="K192" s="109">
        <v>87.7</v>
      </c>
      <c r="L192" s="110">
        <f t="shared" si="10"/>
        <v>2.9820302988984811E-2</v>
      </c>
      <c r="M192" s="111">
        <f t="shared" si="11"/>
        <v>-33081</v>
      </c>
    </row>
    <row r="193" spans="1:13" s="119" customFormat="1" ht="11.85" customHeight="1">
      <c r="A193" s="112"/>
      <c r="B193" s="113"/>
      <c r="C193" s="106" t="s">
        <v>1</v>
      </c>
      <c r="D193" s="899" t="s">
        <v>57</v>
      </c>
      <c r="E193" s="900"/>
      <c r="F193" s="900"/>
      <c r="G193" s="901"/>
      <c r="H193" s="125">
        <v>373390</v>
      </c>
      <c r="I193" s="126">
        <v>269349</v>
      </c>
      <c r="J193" s="126">
        <v>236268</v>
      </c>
      <c r="K193" s="127">
        <v>87.7</v>
      </c>
      <c r="L193" s="128">
        <f t="shared" si="10"/>
        <v>2.9820302988984811E-2</v>
      </c>
      <c r="M193" s="129">
        <f t="shared" si="11"/>
        <v>-33081</v>
      </c>
    </row>
    <row r="194" spans="1:13" ht="14.25" customHeight="1">
      <c r="A194" s="822"/>
      <c r="B194" s="823"/>
      <c r="C194" s="823"/>
      <c r="D194" s="1183" t="s">
        <v>1</v>
      </c>
      <c r="E194" s="902" t="s">
        <v>113</v>
      </c>
      <c r="F194" s="903"/>
      <c r="G194" s="904"/>
      <c r="H194" s="134">
        <v>0</v>
      </c>
      <c r="I194" s="135">
        <v>93662</v>
      </c>
      <c r="J194" s="135">
        <v>71506</v>
      </c>
      <c r="K194" s="136">
        <v>76.3</v>
      </c>
      <c r="L194" s="137">
        <f t="shared" si="10"/>
        <v>9.0250503052903813E-3</v>
      </c>
      <c r="M194" s="138">
        <f t="shared" si="11"/>
        <v>-22156</v>
      </c>
    </row>
    <row r="195" spans="1:13" ht="14.25" customHeight="1">
      <c r="A195" s="820"/>
      <c r="B195" s="113"/>
      <c r="C195" s="113"/>
      <c r="D195" s="840"/>
      <c r="E195" s="905" t="s">
        <v>60</v>
      </c>
      <c r="F195" s="906"/>
      <c r="G195" s="1178"/>
      <c r="H195" s="140">
        <v>0</v>
      </c>
      <c r="I195" s="1179">
        <v>0</v>
      </c>
      <c r="J195" s="1179">
        <v>7338</v>
      </c>
      <c r="K195" s="1180">
        <v>0</v>
      </c>
      <c r="L195" s="1181">
        <f t="shared" si="10"/>
        <v>9.2615751321876245E-4</v>
      </c>
      <c r="M195" s="1182">
        <f t="shared" si="11"/>
        <v>7338</v>
      </c>
    </row>
    <row r="196" spans="1:13" ht="14.25" customHeight="1">
      <c r="A196" s="112"/>
      <c r="B196" s="113"/>
      <c r="C196" s="113"/>
      <c r="D196" s="139"/>
      <c r="E196" s="893" t="s">
        <v>61</v>
      </c>
      <c r="F196" s="894"/>
      <c r="G196" s="895"/>
      <c r="H196" s="120">
        <v>0</v>
      </c>
      <c r="I196" s="121">
        <v>21082</v>
      </c>
      <c r="J196" s="121">
        <v>21590</v>
      </c>
      <c r="K196" s="122">
        <v>102.4</v>
      </c>
      <c r="L196" s="123">
        <f t="shared" si="10"/>
        <v>2.7249578509666232E-3</v>
      </c>
      <c r="M196" s="124">
        <f t="shared" si="11"/>
        <v>508</v>
      </c>
    </row>
    <row r="197" spans="1:13" ht="52.5" customHeight="1">
      <c r="A197" s="112"/>
      <c r="B197" s="113"/>
      <c r="C197" s="150"/>
      <c r="D197" s="141"/>
      <c r="E197" s="893" t="s">
        <v>98</v>
      </c>
      <c r="F197" s="894"/>
      <c r="G197" s="895"/>
      <c r="H197" s="120">
        <v>373390</v>
      </c>
      <c r="I197" s="121">
        <v>154605</v>
      </c>
      <c r="J197" s="121">
        <v>135835</v>
      </c>
      <c r="K197" s="122">
        <v>87.9</v>
      </c>
      <c r="L197" s="123">
        <f t="shared" si="10"/>
        <v>1.7144263533397461E-2</v>
      </c>
      <c r="M197" s="124">
        <f t="shared" si="11"/>
        <v>-18770</v>
      </c>
    </row>
    <row r="198" spans="1:13" ht="11.85" customHeight="1">
      <c r="A198" s="112"/>
      <c r="B198" s="113"/>
      <c r="C198" s="896" t="s">
        <v>131</v>
      </c>
      <c r="D198" s="897"/>
      <c r="E198" s="897"/>
      <c r="F198" s="897"/>
      <c r="G198" s="898"/>
      <c r="H198" s="107">
        <v>18000</v>
      </c>
      <c r="I198" s="108">
        <v>250</v>
      </c>
      <c r="J198" s="108">
        <v>2516</v>
      </c>
      <c r="K198" s="109">
        <v>1006.4</v>
      </c>
      <c r="L198" s="110">
        <f t="shared" si="10"/>
        <v>3.1755414326225211E-4</v>
      </c>
      <c r="M198" s="111">
        <f t="shared" si="11"/>
        <v>2266</v>
      </c>
    </row>
    <row r="199" spans="1:13" s="119" customFormat="1" ht="11.85" customHeight="1">
      <c r="A199" s="112" t="s">
        <v>1</v>
      </c>
      <c r="B199" s="113"/>
      <c r="C199" s="113"/>
      <c r="D199" s="899" t="s">
        <v>57</v>
      </c>
      <c r="E199" s="900"/>
      <c r="F199" s="900"/>
      <c r="G199" s="901"/>
      <c r="H199" s="125">
        <v>18000</v>
      </c>
      <c r="I199" s="126">
        <v>250</v>
      </c>
      <c r="J199" s="126">
        <v>2516</v>
      </c>
      <c r="K199" s="127">
        <v>1006.4</v>
      </c>
      <c r="L199" s="128">
        <f t="shared" si="10"/>
        <v>3.1755414326225211E-4</v>
      </c>
      <c r="M199" s="129">
        <f t="shared" si="11"/>
        <v>2266</v>
      </c>
    </row>
    <row r="200" spans="1:13" ht="15" customHeight="1">
      <c r="A200" s="112"/>
      <c r="B200" s="113"/>
      <c r="C200" s="113"/>
      <c r="D200" s="130" t="s">
        <v>1</v>
      </c>
      <c r="E200" s="893" t="s">
        <v>61</v>
      </c>
      <c r="F200" s="894"/>
      <c r="G200" s="895"/>
      <c r="H200" s="120">
        <v>0</v>
      </c>
      <c r="I200" s="121">
        <v>0</v>
      </c>
      <c r="J200" s="121">
        <v>1277</v>
      </c>
      <c r="K200" s="122">
        <v>0</v>
      </c>
      <c r="L200" s="123">
        <f t="shared" si="10"/>
        <v>1.6117513551108743E-4</v>
      </c>
      <c r="M200" s="124">
        <f t="shared" si="11"/>
        <v>1277</v>
      </c>
    </row>
    <row r="201" spans="1:13" ht="52.5" customHeight="1">
      <c r="A201" s="112"/>
      <c r="B201" s="113"/>
      <c r="C201" s="113"/>
      <c r="D201" s="139"/>
      <c r="E201" s="893" t="s">
        <v>64</v>
      </c>
      <c r="F201" s="894"/>
      <c r="G201" s="895"/>
      <c r="H201" s="120">
        <v>18000</v>
      </c>
      <c r="I201" s="121">
        <v>0</v>
      </c>
      <c r="J201" s="121">
        <v>0</v>
      </c>
      <c r="K201" s="122">
        <v>0</v>
      </c>
      <c r="L201" s="123">
        <f t="shared" si="10"/>
        <v>0</v>
      </c>
      <c r="M201" s="124">
        <f t="shared" si="11"/>
        <v>0</v>
      </c>
    </row>
    <row r="202" spans="1:13" ht="34.5" customHeight="1">
      <c r="A202" s="820" t="s">
        <v>1</v>
      </c>
      <c r="B202" s="113"/>
      <c r="C202" s="150"/>
      <c r="D202" s="141"/>
      <c r="E202" s="893" t="s">
        <v>65</v>
      </c>
      <c r="F202" s="894"/>
      <c r="G202" s="895"/>
      <c r="H202" s="120">
        <v>0</v>
      </c>
      <c r="I202" s="121">
        <v>250</v>
      </c>
      <c r="J202" s="121">
        <v>1239</v>
      </c>
      <c r="K202" s="122">
        <v>495.6</v>
      </c>
      <c r="L202" s="123">
        <f t="shared" si="10"/>
        <v>1.563790077511647E-4</v>
      </c>
      <c r="M202" s="124">
        <f t="shared" si="11"/>
        <v>989</v>
      </c>
    </row>
    <row r="203" spans="1:13" ht="11.85" customHeight="1">
      <c r="A203" s="820"/>
      <c r="B203" s="113"/>
      <c r="C203" s="896" t="s">
        <v>132</v>
      </c>
      <c r="D203" s="897"/>
      <c r="E203" s="897"/>
      <c r="F203" s="897"/>
      <c r="G203" s="898"/>
      <c r="H203" s="107">
        <v>280000</v>
      </c>
      <c r="I203" s="108">
        <v>80000</v>
      </c>
      <c r="J203" s="108">
        <v>39027</v>
      </c>
      <c r="K203" s="109">
        <v>48.8</v>
      </c>
      <c r="L203" s="110">
        <f t="shared" si="10"/>
        <v>4.9257494233290594E-3</v>
      </c>
      <c r="M203" s="111">
        <f t="shared" si="11"/>
        <v>-40973</v>
      </c>
    </row>
    <row r="204" spans="1:13" s="119" customFormat="1" ht="11.85" customHeight="1">
      <c r="A204" s="820"/>
      <c r="B204" s="113"/>
      <c r="C204" s="106" t="s">
        <v>1</v>
      </c>
      <c r="D204" s="899" t="s">
        <v>57</v>
      </c>
      <c r="E204" s="900"/>
      <c r="F204" s="900"/>
      <c r="G204" s="901"/>
      <c r="H204" s="125">
        <v>280000</v>
      </c>
      <c r="I204" s="126">
        <v>80000</v>
      </c>
      <c r="J204" s="126">
        <v>39027</v>
      </c>
      <c r="K204" s="127">
        <v>48.8</v>
      </c>
      <c r="L204" s="128">
        <f t="shared" si="10"/>
        <v>4.9257494233290594E-3</v>
      </c>
      <c r="M204" s="129">
        <f t="shared" si="11"/>
        <v>-40973</v>
      </c>
    </row>
    <row r="205" spans="1:13" ht="13.5" customHeight="1">
      <c r="A205" s="112"/>
      <c r="B205" s="113"/>
      <c r="C205" s="113"/>
      <c r="D205" s="919" t="s">
        <v>1</v>
      </c>
      <c r="E205" s="893" t="s">
        <v>87</v>
      </c>
      <c r="F205" s="894"/>
      <c r="G205" s="895"/>
      <c r="H205" s="120">
        <v>60000</v>
      </c>
      <c r="I205" s="121">
        <v>60000</v>
      </c>
      <c r="J205" s="121">
        <v>25179</v>
      </c>
      <c r="K205" s="122">
        <v>42</v>
      </c>
      <c r="L205" s="123">
        <f t="shared" si="10"/>
        <v>3.1779394965024826E-3</v>
      </c>
      <c r="M205" s="124">
        <f t="shared" si="11"/>
        <v>-34821</v>
      </c>
    </row>
    <row r="206" spans="1:13" ht="14.25" customHeight="1">
      <c r="A206" s="112"/>
      <c r="B206" s="113"/>
      <c r="C206" s="113"/>
      <c r="D206" s="920"/>
      <c r="E206" s="893" t="s">
        <v>113</v>
      </c>
      <c r="F206" s="894"/>
      <c r="G206" s="895"/>
      <c r="H206" s="120">
        <v>20000</v>
      </c>
      <c r="I206" s="121">
        <v>20000</v>
      </c>
      <c r="J206" s="121">
        <v>13837</v>
      </c>
      <c r="K206" s="122">
        <v>69.2</v>
      </c>
      <c r="L206" s="123">
        <f t="shared" si="10"/>
        <v>1.7464215740539675E-3</v>
      </c>
      <c r="M206" s="124">
        <f t="shared" si="11"/>
        <v>-6163</v>
      </c>
    </row>
    <row r="207" spans="1:13" ht="14.25" customHeight="1">
      <c r="A207" s="112"/>
      <c r="B207" s="113"/>
      <c r="C207" s="113"/>
      <c r="D207" s="920"/>
      <c r="E207" s="893" t="s">
        <v>60</v>
      </c>
      <c r="F207" s="894"/>
      <c r="G207" s="895"/>
      <c r="H207" s="120">
        <v>0</v>
      </c>
      <c r="I207" s="121">
        <v>0</v>
      </c>
      <c r="J207" s="121">
        <v>10</v>
      </c>
      <c r="K207" s="122">
        <v>0</v>
      </c>
      <c r="L207" s="123">
        <f t="shared" si="10"/>
        <v>1.2621388841901913E-6</v>
      </c>
      <c r="M207" s="124">
        <f t="shared" si="11"/>
        <v>10</v>
      </c>
    </row>
    <row r="208" spans="1:13" ht="51" customHeight="1">
      <c r="A208" s="112"/>
      <c r="B208" s="113"/>
      <c r="C208" s="150"/>
      <c r="D208" s="921"/>
      <c r="E208" s="893" t="s">
        <v>64</v>
      </c>
      <c r="F208" s="894"/>
      <c r="G208" s="895"/>
      <c r="H208" s="120">
        <v>200000</v>
      </c>
      <c r="I208" s="121">
        <v>0</v>
      </c>
      <c r="J208" s="121">
        <v>0</v>
      </c>
      <c r="K208" s="122">
        <v>0</v>
      </c>
      <c r="L208" s="123">
        <f t="shared" si="10"/>
        <v>0</v>
      </c>
      <c r="M208" s="124">
        <f t="shared" si="11"/>
        <v>0</v>
      </c>
    </row>
    <row r="209" spans="1:13" ht="11.85" customHeight="1">
      <c r="A209" s="112"/>
      <c r="B209" s="113"/>
      <c r="C209" s="896" t="s">
        <v>133</v>
      </c>
      <c r="D209" s="897"/>
      <c r="E209" s="897"/>
      <c r="F209" s="897"/>
      <c r="G209" s="898"/>
      <c r="H209" s="107">
        <v>100000</v>
      </c>
      <c r="I209" s="108">
        <v>100000</v>
      </c>
      <c r="J209" s="108">
        <v>102269</v>
      </c>
      <c r="K209" s="109">
        <v>102.3</v>
      </c>
      <c r="L209" s="110">
        <f t="shared" si="10"/>
        <v>1.2907768154724665E-2</v>
      </c>
      <c r="M209" s="111">
        <f t="shared" si="11"/>
        <v>2269</v>
      </c>
    </row>
    <row r="210" spans="1:13" s="119" customFormat="1" ht="11.85" customHeight="1">
      <c r="A210" s="112"/>
      <c r="B210" s="113"/>
      <c r="C210" s="106" t="s">
        <v>1</v>
      </c>
      <c r="D210" s="899" t="s">
        <v>57</v>
      </c>
      <c r="E210" s="900"/>
      <c r="F210" s="900"/>
      <c r="G210" s="901"/>
      <c r="H210" s="125">
        <v>100000</v>
      </c>
      <c r="I210" s="126">
        <v>100000</v>
      </c>
      <c r="J210" s="126">
        <v>102269</v>
      </c>
      <c r="K210" s="127">
        <v>102.3</v>
      </c>
      <c r="L210" s="128">
        <f t="shared" si="10"/>
        <v>1.2907768154724665E-2</v>
      </c>
      <c r="M210" s="129">
        <f t="shared" si="11"/>
        <v>2269</v>
      </c>
    </row>
    <row r="211" spans="1:13" ht="11.85" customHeight="1">
      <c r="A211" s="112"/>
      <c r="B211" s="113"/>
      <c r="C211" s="113"/>
      <c r="D211" s="130" t="s">
        <v>1</v>
      </c>
      <c r="E211" s="893" t="s">
        <v>60</v>
      </c>
      <c r="F211" s="894"/>
      <c r="G211" s="895"/>
      <c r="H211" s="120">
        <v>0</v>
      </c>
      <c r="I211" s="121">
        <v>0</v>
      </c>
      <c r="J211" s="121">
        <v>2269</v>
      </c>
      <c r="K211" s="122">
        <v>0</v>
      </c>
      <c r="L211" s="123">
        <f t="shared" si="10"/>
        <v>2.8637931282275443E-4</v>
      </c>
      <c r="M211" s="124">
        <f t="shared" si="11"/>
        <v>2269</v>
      </c>
    </row>
    <row r="212" spans="1:13" ht="48" customHeight="1">
      <c r="A212" s="149"/>
      <c r="B212" s="150"/>
      <c r="C212" s="150"/>
      <c r="D212" s="141"/>
      <c r="E212" s="893" t="s">
        <v>64</v>
      </c>
      <c r="F212" s="894"/>
      <c r="G212" s="895"/>
      <c r="H212" s="120">
        <v>100000</v>
      </c>
      <c r="I212" s="121">
        <v>100000</v>
      </c>
      <c r="J212" s="121">
        <v>100000</v>
      </c>
      <c r="K212" s="122">
        <v>100</v>
      </c>
      <c r="L212" s="123">
        <f t="shared" si="10"/>
        <v>1.2621388841901912E-2</v>
      </c>
      <c r="M212" s="124">
        <f t="shared" si="11"/>
        <v>0</v>
      </c>
    </row>
    <row r="213" spans="1:13" ht="15" customHeight="1">
      <c r="A213" s="937" t="s">
        <v>134</v>
      </c>
      <c r="B213" s="938"/>
      <c r="C213" s="938"/>
      <c r="D213" s="938"/>
      <c r="E213" s="938"/>
      <c r="F213" s="938"/>
      <c r="G213" s="939"/>
      <c r="H213" s="156">
        <v>2588797</v>
      </c>
      <c r="I213" s="157">
        <v>2820446</v>
      </c>
      <c r="J213" s="157">
        <v>2695398</v>
      </c>
      <c r="K213" s="158">
        <v>95.6</v>
      </c>
      <c r="L213" s="159">
        <f t="shared" si="10"/>
        <v>0.34019666241684732</v>
      </c>
      <c r="M213" s="155">
        <f t="shared" si="11"/>
        <v>-125048</v>
      </c>
    </row>
    <row r="214" spans="1:13" ht="11.85" customHeight="1">
      <c r="A214" s="105" t="s">
        <v>1</v>
      </c>
      <c r="B214" s="106"/>
      <c r="C214" s="896" t="s">
        <v>135</v>
      </c>
      <c r="D214" s="897"/>
      <c r="E214" s="897"/>
      <c r="F214" s="897"/>
      <c r="G214" s="898"/>
      <c r="H214" s="107">
        <v>610250</v>
      </c>
      <c r="I214" s="108">
        <v>598000</v>
      </c>
      <c r="J214" s="108">
        <v>599534</v>
      </c>
      <c r="K214" s="109">
        <v>100.3</v>
      </c>
      <c r="L214" s="110">
        <f t="shared" si="10"/>
        <v>7.5669517379408219E-2</v>
      </c>
      <c r="M214" s="111">
        <f t="shared" si="11"/>
        <v>1534</v>
      </c>
    </row>
    <row r="215" spans="1:13" s="119" customFormat="1" ht="11.85" customHeight="1">
      <c r="A215" s="112"/>
      <c r="B215" s="113"/>
      <c r="C215" s="166" t="s">
        <v>1</v>
      </c>
      <c r="D215" s="899" t="s">
        <v>57</v>
      </c>
      <c r="E215" s="900"/>
      <c r="F215" s="900"/>
      <c r="G215" s="901"/>
      <c r="H215" s="125">
        <v>610250</v>
      </c>
      <c r="I215" s="126">
        <v>598000</v>
      </c>
      <c r="J215" s="126">
        <v>599534</v>
      </c>
      <c r="K215" s="127">
        <v>100.3</v>
      </c>
      <c r="L215" s="128">
        <f t="shared" si="10"/>
        <v>7.5669517379408219E-2</v>
      </c>
      <c r="M215" s="129">
        <f t="shared" si="11"/>
        <v>1534</v>
      </c>
    </row>
    <row r="216" spans="1:13" ht="51.75" customHeight="1">
      <c r="A216" s="112"/>
      <c r="B216" s="113"/>
      <c r="C216" s="167"/>
      <c r="D216" s="168" t="s">
        <v>1</v>
      </c>
      <c r="E216" s="942" t="s">
        <v>64</v>
      </c>
      <c r="F216" s="943"/>
      <c r="G216" s="944"/>
      <c r="H216" s="120">
        <v>563000</v>
      </c>
      <c r="I216" s="121">
        <v>552000</v>
      </c>
      <c r="J216" s="121">
        <v>552000</v>
      </c>
      <c r="K216" s="122">
        <v>100</v>
      </c>
      <c r="L216" s="123">
        <f t="shared" si="10"/>
        <v>6.9670066407298559E-2</v>
      </c>
      <c r="M216" s="124">
        <f t="shared" si="11"/>
        <v>0</v>
      </c>
    </row>
    <row r="217" spans="1:13" ht="24.75" customHeight="1">
      <c r="A217" s="112"/>
      <c r="B217" s="113"/>
      <c r="C217" s="167"/>
      <c r="D217" s="169"/>
      <c r="E217" s="942" t="s">
        <v>136</v>
      </c>
      <c r="F217" s="943"/>
      <c r="G217" s="944"/>
      <c r="H217" s="120">
        <v>46000</v>
      </c>
      <c r="I217" s="121">
        <v>46000</v>
      </c>
      <c r="J217" s="121">
        <v>46000</v>
      </c>
      <c r="K217" s="122">
        <v>100</v>
      </c>
      <c r="L217" s="123">
        <f t="shared" si="10"/>
        <v>5.8058388672748793E-3</v>
      </c>
      <c r="M217" s="124">
        <f t="shared" si="11"/>
        <v>0</v>
      </c>
    </row>
    <row r="218" spans="1:13" ht="38.25" customHeight="1">
      <c r="A218" s="112"/>
      <c r="B218" s="113"/>
      <c r="C218" s="170"/>
      <c r="D218" s="171"/>
      <c r="E218" s="942" t="s">
        <v>65</v>
      </c>
      <c r="F218" s="943"/>
      <c r="G218" s="944"/>
      <c r="H218" s="120">
        <v>1250</v>
      </c>
      <c r="I218" s="121">
        <v>0</v>
      </c>
      <c r="J218" s="121">
        <v>1534</v>
      </c>
      <c r="K218" s="122">
        <v>0</v>
      </c>
      <c r="L218" s="123">
        <f t="shared" si="10"/>
        <v>1.9361210483477532E-4</v>
      </c>
      <c r="M218" s="124">
        <f t="shared" si="11"/>
        <v>1534</v>
      </c>
    </row>
    <row r="219" spans="1:13" ht="15" customHeight="1">
      <c r="A219" s="112"/>
      <c r="B219" s="113"/>
      <c r="C219" s="896" t="s">
        <v>137</v>
      </c>
      <c r="D219" s="897"/>
      <c r="E219" s="897"/>
      <c r="F219" s="897"/>
      <c r="G219" s="898"/>
      <c r="H219" s="107">
        <v>0</v>
      </c>
      <c r="I219" s="108">
        <v>0</v>
      </c>
      <c r="J219" s="108">
        <v>1</v>
      </c>
      <c r="K219" s="109">
        <v>0</v>
      </c>
      <c r="L219" s="110">
        <f t="shared" si="10"/>
        <v>1.2621388841901914E-7</v>
      </c>
      <c r="M219" s="111">
        <f t="shared" si="11"/>
        <v>1</v>
      </c>
    </row>
    <row r="220" spans="1:13" s="119" customFormat="1" ht="14.25" customHeight="1">
      <c r="A220" s="112"/>
      <c r="B220" s="113"/>
      <c r="C220" s="106" t="s">
        <v>1</v>
      </c>
      <c r="D220" s="899" t="s">
        <v>57</v>
      </c>
      <c r="E220" s="900"/>
      <c r="F220" s="900"/>
      <c r="G220" s="901"/>
      <c r="H220" s="125">
        <v>0</v>
      </c>
      <c r="I220" s="126">
        <v>0</v>
      </c>
      <c r="J220" s="126">
        <v>1</v>
      </c>
      <c r="K220" s="127">
        <v>0</v>
      </c>
      <c r="L220" s="128">
        <f t="shared" si="10"/>
        <v>1.2621388841901914E-7</v>
      </c>
      <c r="M220" s="129">
        <f t="shared" si="11"/>
        <v>1</v>
      </c>
    </row>
    <row r="221" spans="1:13" ht="14.25" customHeight="1">
      <c r="A221" s="956"/>
      <c r="B221" s="957"/>
      <c r="C221" s="150"/>
      <c r="D221" s="148" t="s">
        <v>1</v>
      </c>
      <c r="E221" s="893" t="s">
        <v>61</v>
      </c>
      <c r="F221" s="894"/>
      <c r="G221" s="895"/>
      <c r="H221" s="120">
        <v>0</v>
      </c>
      <c r="I221" s="1171">
        <v>0</v>
      </c>
      <c r="J221" s="1171">
        <v>1</v>
      </c>
      <c r="K221" s="1172">
        <v>0</v>
      </c>
      <c r="L221" s="1173">
        <f t="shared" si="10"/>
        <v>1.2621388841901914E-7</v>
      </c>
      <c r="M221" s="1174">
        <f t="shared" si="11"/>
        <v>1</v>
      </c>
    </row>
    <row r="222" spans="1:13" ht="14.25" customHeight="1">
      <c r="A222" s="956"/>
      <c r="B222" s="957"/>
      <c r="C222" s="930" t="s">
        <v>138</v>
      </c>
      <c r="D222" s="931"/>
      <c r="E222" s="931"/>
      <c r="F222" s="931"/>
      <c r="G222" s="932"/>
      <c r="H222" s="143">
        <v>1486824</v>
      </c>
      <c r="I222" s="144">
        <v>1729677</v>
      </c>
      <c r="J222" s="144">
        <v>1641682</v>
      </c>
      <c r="K222" s="145">
        <v>94.9</v>
      </c>
      <c r="L222" s="146">
        <f t="shared" si="10"/>
        <v>0.20720306876751216</v>
      </c>
      <c r="M222" s="147">
        <f t="shared" si="11"/>
        <v>-87995</v>
      </c>
    </row>
    <row r="223" spans="1:13" s="119" customFormat="1" ht="11.85" customHeight="1">
      <c r="A223" s="112"/>
      <c r="B223" s="113"/>
      <c r="C223" s="913" t="s">
        <v>1</v>
      </c>
      <c r="D223" s="899" t="s">
        <v>57</v>
      </c>
      <c r="E223" s="900"/>
      <c r="F223" s="900"/>
      <c r="G223" s="901"/>
      <c r="H223" s="125">
        <v>1486824</v>
      </c>
      <c r="I223" s="126">
        <v>1729677</v>
      </c>
      <c r="J223" s="126">
        <v>1623632</v>
      </c>
      <c r="K223" s="127">
        <v>93.9</v>
      </c>
      <c r="L223" s="128">
        <f t="shared" si="10"/>
        <v>0.20492490808154884</v>
      </c>
      <c r="M223" s="129">
        <f t="shared" si="11"/>
        <v>-106045</v>
      </c>
    </row>
    <row r="224" spans="1:13" ht="24" customHeight="1">
      <c r="A224" s="112"/>
      <c r="B224" s="113"/>
      <c r="C224" s="914"/>
      <c r="D224" s="919" t="s">
        <v>1</v>
      </c>
      <c r="E224" s="893" t="s">
        <v>58</v>
      </c>
      <c r="F224" s="894"/>
      <c r="G224" s="895"/>
      <c r="H224" s="120">
        <v>0</v>
      </c>
      <c r="I224" s="121">
        <v>0</v>
      </c>
      <c r="J224" s="121">
        <v>19890</v>
      </c>
      <c r="K224" s="122">
        <v>0</v>
      </c>
      <c r="L224" s="123">
        <f t="shared" si="10"/>
        <v>2.5103942406542903E-3</v>
      </c>
      <c r="M224" s="124">
        <f t="shared" si="11"/>
        <v>19890</v>
      </c>
    </row>
    <row r="225" spans="1:13" ht="13.5" customHeight="1">
      <c r="A225" s="112"/>
      <c r="B225" s="113"/>
      <c r="C225" s="914"/>
      <c r="D225" s="920"/>
      <c r="E225" s="893" t="s">
        <v>60</v>
      </c>
      <c r="F225" s="894"/>
      <c r="G225" s="895"/>
      <c r="H225" s="120">
        <v>0</v>
      </c>
      <c r="I225" s="121">
        <v>0</v>
      </c>
      <c r="J225" s="121">
        <v>4573</v>
      </c>
      <c r="K225" s="122">
        <v>0</v>
      </c>
      <c r="L225" s="123">
        <f t="shared" si="10"/>
        <v>5.771761117401744E-4</v>
      </c>
      <c r="M225" s="124">
        <f t="shared" si="11"/>
        <v>4573</v>
      </c>
    </row>
    <row r="226" spans="1:13" ht="14.25" customHeight="1">
      <c r="A226" s="112"/>
      <c r="B226" s="113"/>
      <c r="C226" s="914"/>
      <c r="D226" s="920"/>
      <c r="E226" s="893" t="s">
        <v>61</v>
      </c>
      <c r="F226" s="894"/>
      <c r="G226" s="895"/>
      <c r="H226" s="120">
        <v>122000</v>
      </c>
      <c r="I226" s="121">
        <v>362000</v>
      </c>
      <c r="J226" s="121">
        <v>464591</v>
      </c>
      <c r="K226" s="122">
        <v>128.30000000000001</v>
      </c>
      <c r="L226" s="123">
        <f t="shared" si="10"/>
        <v>5.8637836634480509E-2</v>
      </c>
      <c r="M226" s="124">
        <f t="shared" si="11"/>
        <v>102591</v>
      </c>
    </row>
    <row r="227" spans="1:13" ht="15.75" customHeight="1">
      <c r="A227" s="112"/>
      <c r="B227" s="113"/>
      <c r="C227" s="914"/>
      <c r="D227" s="920"/>
      <c r="E227" s="893" t="s">
        <v>79</v>
      </c>
      <c r="F227" s="894"/>
      <c r="G227" s="895"/>
      <c r="H227" s="120">
        <v>0</v>
      </c>
      <c r="I227" s="121">
        <v>0</v>
      </c>
      <c r="J227" s="121">
        <v>423</v>
      </c>
      <c r="K227" s="122">
        <v>0</v>
      </c>
      <c r="L227" s="123">
        <f t="shared" si="10"/>
        <v>5.3388474801245092E-5</v>
      </c>
      <c r="M227" s="124">
        <f t="shared" si="11"/>
        <v>423</v>
      </c>
    </row>
    <row r="228" spans="1:13" ht="49.5" customHeight="1">
      <c r="A228" s="112"/>
      <c r="B228" s="113"/>
      <c r="C228" s="914"/>
      <c r="D228" s="920"/>
      <c r="E228" s="893" t="s">
        <v>94</v>
      </c>
      <c r="F228" s="894"/>
      <c r="G228" s="895"/>
      <c r="H228" s="120">
        <v>1160100</v>
      </c>
      <c r="I228" s="121">
        <v>1160100</v>
      </c>
      <c r="J228" s="121">
        <v>960691</v>
      </c>
      <c r="K228" s="122">
        <v>82.8</v>
      </c>
      <c r="L228" s="123">
        <f t="shared" si="10"/>
        <v>0.1212525466791559</v>
      </c>
      <c r="M228" s="124">
        <f t="shared" si="11"/>
        <v>-199409</v>
      </c>
    </row>
    <row r="229" spans="1:13" ht="49.5" customHeight="1">
      <c r="A229" s="820" t="s">
        <v>1</v>
      </c>
      <c r="B229" s="113"/>
      <c r="C229" s="113"/>
      <c r="D229" s="840"/>
      <c r="E229" s="893" t="s">
        <v>95</v>
      </c>
      <c r="F229" s="894"/>
      <c r="G229" s="895"/>
      <c r="H229" s="120">
        <v>204724</v>
      </c>
      <c r="I229" s="121">
        <v>204724</v>
      </c>
      <c r="J229" s="121">
        <v>170612</v>
      </c>
      <c r="K229" s="122">
        <v>83.3</v>
      </c>
      <c r="L229" s="123">
        <f t="shared" si="10"/>
        <v>2.153360393094569E-2</v>
      </c>
      <c r="M229" s="124">
        <f t="shared" si="11"/>
        <v>-34112</v>
      </c>
    </row>
    <row r="230" spans="1:13" ht="59.25" customHeight="1">
      <c r="A230" s="820"/>
      <c r="B230" s="113"/>
      <c r="C230" s="113"/>
      <c r="D230" s="840"/>
      <c r="E230" s="893" t="s">
        <v>139</v>
      </c>
      <c r="F230" s="894"/>
      <c r="G230" s="895"/>
      <c r="H230" s="120">
        <v>0</v>
      </c>
      <c r="I230" s="121">
        <v>2425</v>
      </c>
      <c r="J230" s="121">
        <v>2425</v>
      </c>
      <c r="K230" s="122">
        <v>100</v>
      </c>
      <c r="L230" s="123">
        <f t="shared" si="10"/>
        <v>3.0606867941612134E-4</v>
      </c>
      <c r="M230" s="124">
        <f t="shared" si="11"/>
        <v>0</v>
      </c>
    </row>
    <row r="231" spans="1:13" ht="48" customHeight="1">
      <c r="A231" s="820" t="s">
        <v>1</v>
      </c>
      <c r="B231" s="113"/>
      <c r="C231" s="113"/>
      <c r="D231" s="1176"/>
      <c r="E231" s="893" t="s">
        <v>140</v>
      </c>
      <c r="F231" s="894"/>
      <c r="G231" s="895"/>
      <c r="H231" s="120">
        <v>0</v>
      </c>
      <c r="I231" s="121">
        <v>428</v>
      </c>
      <c r="J231" s="121">
        <v>428</v>
      </c>
      <c r="K231" s="122">
        <v>100</v>
      </c>
      <c r="L231" s="123">
        <f t="shared" si="10"/>
        <v>5.4019544243340186E-5</v>
      </c>
      <c r="M231" s="124">
        <f t="shared" si="11"/>
        <v>0</v>
      </c>
    </row>
    <row r="232" spans="1:13" s="119" customFormat="1" ht="11.85" customHeight="1">
      <c r="A232" s="820"/>
      <c r="B232" s="113"/>
      <c r="C232" s="113"/>
      <c r="D232" s="899" t="s">
        <v>66</v>
      </c>
      <c r="E232" s="900"/>
      <c r="F232" s="900"/>
      <c r="G232" s="901"/>
      <c r="H232" s="125">
        <v>0</v>
      </c>
      <c r="I232" s="126">
        <v>0</v>
      </c>
      <c r="J232" s="126">
        <v>18050</v>
      </c>
      <c r="K232" s="127">
        <v>0</v>
      </c>
      <c r="L232" s="128">
        <f t="shared" si="10"/>
        <v>2.2781606859632953E-3</v>
      </c>
      <c r="M232" s="129">
        <f t="shared" si="11"/>
        <v>18050</v>
      </c>
    </row>
    <row r="233" spans="1:13" ht="15" customHeight="1">
      <c r="A233" s="820" t="s">
        <v>1</v>
      </c>
      <c r="B233" s="113"/>
      <c r="C233" s="150"/>
      <c r="D233" s="148" t="s">
        <v>1</v>
      </c>
      <c r="E233" s="893" t="s">
        <v>67</v>
      </c>
      <c r="F233" s="894"/>
      <c r="G233" s="895"/>
      <c r="H233" s="120">
        <v>0</v>
      </c>
      <c r="I233" s="121">
        <v>0</v>
      </c>
      <c r="J233" s="121">
        <v>18050</v>
      </c>
      <c r="K233" s="122">
        <v>0</v>
      </c>
      <c r="L233" s="123">
        <f t="shared" si="10"/>
        <v>2.2781606859632953E-3</v>
      </c>
      <c r="M233" s="124">
        <f t="shared" si="11"/>
        <v>18050</v>
      </c>
    </row>
    <row r="234" spans="1:13" ht="16.5" customHeight="1">
      <c r="A234" s="820"/>
      <c r="B234" s="113"/>
      <c r="C234" s="896" t="s">
        <v>141</v>
      </c>
      <c r="D234" s="897"/>
      <c r="E234" s="897"/>
      <c r="F234" s="897"/>
      <c r="G234" s="898"/>
      <c r="H234" s="107">
        <v>0</v>
      </c>
      <c r="I234" s="108">
        <v>0</v>
      </c>
      <c r="J234" s="108">
        <v>2834</v>
      </c>
      <c r="K234" s="109">
        <v>0</v>
      </c>
      <c r="L234" s="110">
        <f t="shared" si="10"/>
        <v>3.576901597795002E-4</v>
      </c>
      <c r="M234" s="111">
        <f t="shared" si="11"/>
        <v>2834</v>
      </c>
    </row>
    <row r="235" spans="1:13" s="119" customFormat="1" ht="11.85" customHeight="1">
      <c r="A235" s="820"/>
      <c r="B235" s="113"/>
      <c r="C235" s="913" t="s">
        <v>1</v>
      </c>
      <c r="D235" s="899" t="s">
        <v>57</v>
      </c>
      <c r="E235" s="900"/>
      <c r="F235" s="900"/>
      <c r="G235" s="901"/>
      <c r="H235" s="125">
        <v>0</v>
      </c>
      <c r="I235" s="126">
        <v>0</v>
      </c>
      <c r="J235" s="126">
        <v>2834</v>
      </c>
      <c r="K235" s="127">
        <v>0</v>
      </c>
      <c r="L235" s="128">
        <f t="shared" si="10"/>
        <v>3.576901597795002E-4</v>
      </c>
      <c r="M235" s="129">
        <f t="shared" si="11"/>
        <v>2834</v>
      </c>
    </row>
    <row r="236" spans="1:13" ht="13.5" customHeight="1">
      <c r="A236" s="820"/>
      <c r="B236" s="113"/>
      <c r="C236" s="914"/>
      <c r="D236" s="919" t="s">
        <v>1</v>
      </c>
      <c r="E236" s="893" t="s">
        <v>60</v>
      </c>
      <c r="F236" s="894"/>
      <c r="G236" s="895"/>
      <c r="H236" s="120">
        <v>0</v>
      </c>
      <c r="I236" s="121">
        <v>0</v>
      </c>
      <c r="J236" s="121">
        <v>1999</v>
      </c>
      <c r="K236" s="122">
        <v>0</v>
      </c>
      <c r="L236" s="123">
        <f t="shared" si="10"/>
        <v>2.5230156294961923E-4</v>
      </c>
      <c r="M236" s="124">
        <f t="shared" si="11"/>
        <v>1999</v>
      </c>
    </row>
    <row r="237" spans="1:13" ht="14.25" customHeight="1">
      <c r="A237" s="820"/>
      <c r="B237" s="113"/>
      <c r="C237" s="915"/>
      <c r="D237" s="921"/>
      <c r="E237" s="893" t="s">
        <v>61</v>
      </c>
      <c r="F237" s="894"/>
      <c r="G237" s="895"/>
      <c r="H237" s="120">
        <v>0</v>
      </c>
      <c r="I237" s="121">
        <v>0</v>
      </c>
      <c r="J237" s="121">
        <v>835</v>
      </c>
      <c r="K237" s="122">
        <v>0</v>
      </c>
      <c r="L237" s="123">
        <f t="shared" si="10"/>
        <v>1.0538859682988097E-4</v>
      </c>
      <c r="M237" s="124">
        <f t="shared" si="11"/>
        <v>835</v>
      </c>
    </row>
    <row r="238" spans="1:13" ht="13.5" customHeight="1">
      <c r="A238" s="820"/>
      <c r="B238" s="113"/>
      <c r="C238" s="896" t="s">
        <v>142</v>
      </c>
      <c r="D238" s="897"/>
      <c r="E238" s="897"/>
      <c r="F238" s="897"/>
      <c r="G238" s="898"/>
      <c r="H238" s="107">
        <v>489440</v>
      </c>
      <c r="I238" s="108">
        <v>489440</v>
      </c>
      <c r="J238" s="108">
        <v>417425</v>
      </c>
      <c r="K238" s="109">
        <v>85.3</v>
      </c>
      <c r="L238" s="110">
        <f t="shared" si="10"/>
        <v>5.2684832373309058E-2</v>
      </c>
      <c r="M238" s="111">
        <f t="shared" si="11"/>
        <v>-72015</v>
      </c>
    </row>
    <row r="239" spans="1:13" s="119" customFormat="1" ht="11.85" customHeight="1">
      <c r="A239" s="820"/>
      <c r="B239" s="113"/>
      <c r="C239" s="106" t="s">
        <v>1</v>
      </c>
      <c r="D239" s="899" t="s">
        <v>57</v>
      </c>
      <c r="E239" s="900"/>
      <c r="F239" s="900"/>
      <c r="G239" s="901"/>
      <c r="H239" s="125">
        <v>489440</v>
      </c>
      <c r="I239" s="126">
        <v>489440</v>
      </c>
      <c r="J239" s="126">
        <v>417425</v>
      </c>
      <c r="K239" s="127">
        <v>85.3</v>
      </c>
      <c r="L239" s="128">
        <f t="shared" si="10"/>
        <v>5.2684832373309058E-2</v>
      </c>
      <c r="M239" s="129">
        <f t="shared" si="11"/>
        <v>-72015</v>
      </c>
    </row>
    <row r="240" spans="1:13" ht="11.85" customHeight="1">
      <c r="A240" s="820"/>
      <c r="B240" s="113"/>
      <c r="C240" s="113"/>
      <c r="D240" s="130" t="s">
        <v>1</v>
      </c>
      <c r="E240" s="893" t="s">
        <v>60</v>
      </c>
      <c r="F240" s="894"/>
      <c r="G240" s="895"/>
      <c r="H240" s="120">
        <v>0</v>
      </c>
      <c r="I240" s="121">
        <v>0</v>
      </c>
      <c r="J240" s="121">
        <v>4942</v>
      </c>
      <c r="K240" s="122">
        <v>0</v>
      </c>
      <c r="L240" s="123">
        <f t="shared" si="10"/>
        <v>6.237490365667925E-4</v>
      </c>
      <c r="M240" s="124">
        <f t="shared" si="11"/>
        <v>4942</v>
      </c>
    </row>
    <row r="241" spans="1:13" ht="51" customHeight="1">
      <c r="A241" s="822"/>
      <c r="B241" s="823"/>
      <c r="C241" s="823"/>
      <c r="D241" s="841"/>
      <c r="E241" s="902" t="s">
        <v>98</v>
      </c>
      <c r="F241" s="903"/>
      <c r="G241" s="904"/>
      <c r="H241" s="134">
        <v>416024</v>
      </c>
      <c r="I241" s="135">
        <v>416024</v>
      </c>
      <c r="J241" s="135">
        <v>350610</v>
      </c>
      <c r="K241" s="136">
        <v>84.3</v>
      </c>
      <c r="L241" s="137">
        <f t="shared" si="10"/>
        <v>4.4251851418592295E-2</v>
      </c>
      <c r="M241" s="138">
        <f t="shared" si="11"/>
        <v>-65414</v>
      </c>
    </row>
    <row r="242" spans="1:13" ht="48" customHeight="1">
      <c r="A242" s="820"/>
      <c r="B242" s="113"/>
      <c r="C242" s="150"/>
      <c r="D242" s="1176"/>
      <c r="E242" s="905" t="s">
        <v>95</v>
      </c>
      <c r="F242" s="906"/>
      <c r="G242" s="1178"/>
      <c r="H242" s="140">
        <v>73416</v>
      </c>
      <c r="I242" s="1179">
        <v>73416</v>
      </c>
      <c r="J242" s="1179">
        <v>61872</v>
      </c>
      <c r="K242" s="1180">
        <v>84.3</v>
      </c>
      <c r="L242" s="1181">
        <f t="shared" si="10"/>
        <v>7.8091057042615512E-3</v>
      </c>
      <c r="M242" s="1182">
        <f t="shared" si="11"/>
        <v>-11544</v>
      </c>
    </row>
    <row r="243" spans="1:13" ht="12.75" customHeight="1">
      <c r="A243" s="820"/>
      <c r="B243" s="113"/>
      <c r="C243" s="896" t="s">
        <v>143</v>
      </c>
      <c r="D243" s="897"/>
      <c r="E243" s="897"/>
      <c r="F243" s="897"/>
      <c r="G243" s="898"/>
      <c r="H243" s="107">
        <v>0</v>
      </c>
      <c r="I243" s="108">
        <v>0</v>
      </c>
      <c r="J243" s="108">
        <v>27185</v>
      </c>
      <c r="K243" s="109">
        <v>0</v>
      </c>
      <c r="L243" s="110">
        <f t="shared" si="10"/>
        <v>3.431124556671035E-3</v>
      </c>
      <c r="M243" s="111">
        <f t="shared" si="11"/>
        <v>27185</v>
      </c>
    </row>
    <row r="244" spans="1:13" s="119" customFormat="1" ht="11.85" customHeight="1">
      <c r="A244" s="820"/>
      <c r="B244" s="113"/>
      <c r="C244" s="913" t="s">
        <v>1</v>
      </c>
      <c r="D244" s="899" t="s">
        <v>57</v>
      </c>
      <c r="E244" s="900"/>
      <c r="F244" s="900"/>
      <c r="G244" s="901"/>
      <c r="H244" s="125">
        <v>0</v>
      </c>
      <c r="I244" s="126">
        <v>0</v>
      </c>
      <c r="J244" s="126">
        <v>27185</v>
      </c>
      <c r="K244" s="127">
        <v>0</v>
      </c>
      <c r="L244" s="128">
        <f t="shared" si="10"/>
        <v>3.431124556671035E-3</v>
      </c>
      <c r="M244" s="129">
        <f t="shared" si="11"/>
        <v>27185</v>
      </c>
    </row>
    <row r="245" spans="1:13" ht="24" customHeight="1">
      <c r="A245" s="820"/>
      <c r="B245" s="113"/>
      <c r="C245" s="914"/>
      <c r="D245" s="919" t="s">
        <v>1</v>
      </c>
      <c r="E245" s="893" t="s">
        <v>58</v>
      </c>
      <c r="F245" s="894"/>
      <c r="G245" s="895"/>
      <c r="H245" s="120">
        <v>0</v>
      </c>
      <c r="I245" s="121">
        <v>0</v>
      </c>
      <c r="J245" s="121">
        <v>25654</v>
      </c>
      <c r="K245" s="122">
        <v>0</v>
      </c>
      <c r="L245" s="123">
        <f t="shared" si="10"/>
        <v>3.2378910935015165E-3</v>
      </c>
      <c r="M245" s="124">
        <f t="shared" si="11"/>
        <v>25654</v>
      </c>
    </row>
    <row r="246" spans="1:13" ht="13.5" customHeight="1">
      <c r="A246" s="820"/>
      <c r="B246" s="113"/>
      <c r="C246" s="915"/>
      <c r="D246" s="921"/>
      <c r="E246" s="893" t="s">
        <v>61</v>
      </c>
      <c r="F246" s="894"/>
      <c r="G246" s="895"/>
      <c r="H246" s="120">
        <v>0</v>
      </c>
      <c r="I246" s="121">
        <v>0</v>
      </c>
      <c r="J246" s="121">
        <v>1532</v>
      </c>
      <c r="K246" s="122">
        <v>0</v>
      </c>
      <c r="L246" s="123">
        <f t="shared" si="10"/>
        <v>1.9335967705793729E-4</v>
      </c>
      <c r="M246" s="124">
        <f t="shared" si="11"/>
        <v>1532</v>
      </c>
    </row>
    <row r="247" spans="1:13" ht="11.85" customHeight="1">
      <c r="A247" s="820"/>
      <c r="B247" s="113"/>
      <c r="C247" s="896" t="s">
        <v>144</v>
      </c>
      <c r="D247" s="897"/>
      <c r="E247" s="897"/>
      <c r="F247" s="897"/>
      <c r="G247" s="898"/>
      <c r="H247" s="107">
        <v>2283</v>
      </c>
      <c r="I247" s="108">
        <v>3329</v>
      </c>
      <c r="J247" s="108">
        <v>6737</v>
      </c>
      <c r="K247" s="109">
        <v>202.4</v>
      </c>
      <c r="L247" s="110">
        <f t="shared" si="10"/>
        <v>8.5030296627893181E-4</v>
      </c>
      <c r="M247" s="111">
        <f t="shared" si="11"/>
        <v>3408</v>
      </c>
    </row>
    <row r="248" spans="1:13" s="119" customFormat="1" ht="11.85" customHeight="1">
      <c r="A248" s="820"/>
      <c r="B248" s="113"/>
      <c r="C248" s="913" t="s">
        <v>1</v>
      </c>
      <c r="D248" s="899" t="s">
        <v>57</v>
      </c>
      <c r="E248" s="900"/>
      <c r="F248" s="900"/>
      <c r="G248" s="901"/>
      <c r="H248" s="125">
        <v>2283</v>
      </c>
      <c r="I248" s="126">
        <v>3329</v>
      </c>
      <c r="J248" s="126">
        <v>6737</v>
      </c>
      <c r="K248" s="127">
        <v>202.4</v>
      </c>
      <c r="L248" s="128">
        <f t="shared" si="10"/>
        <v>8.5030296627893181E-4</v>
      </c>
      <c r="M248" s="129">
        <f t="shared" si="11"/>
        <v>3408</v>
      </c>
    </row>
    <row r="249" spans="1:13" ht="25.5" customHeight="1">
      <c r="A249" s="820"/>
      <c r="B249" s="113"/>
      <c r="C249" s="914"/>
      <c r="D249" s="919" t="s">
        <v>1</v>
      </c>
      <c r="E249" s="893" t="s">
        <v>58</v>
      </c>
      <c r="F249" s="894"/>
      <c r="G249" s="895"/>
      <c r="H249" s="120">
        <v>0</v>
      </c>
      <c r="I249" s="121">
        <v>0</v>
      </c>
      <c r="J249" s="121">
        <v>92</v>
      </c>
      <c r="K249" s="122">
        <v>0</v>
      </c>
      <c r="L249" s="123">
        <f t="shared" ref="L249:L312" si="12">+J249/$O$11*100</f>
        <v>1.161167773454976E-5</v>
      </c>
      <c r="M249" s="124">
        <f t="shared" ref="M249:M312" si="13">+J249-I249</f>
        <v>92</v>
      </c>
    </row>
    <row r="250" spans="1:13" ht="46.5" customHeight="1">
      <c r="A250" s="820"/>
      <c r="B250" s="113"/>
      <c r="C250" s="914"/>
      <c r="D250" s="920"/>
      <c r="E250" s="893" t="s">
        <v>110</v>
      </c>
      <c r="F250" s="894"/>
      <c r="G250" s="895"/>
      <c r="H250" s="120">
        <v>0</v>
      </c>
      <c r="I250" s="121">
        <v>0</v>
      </c>
      <c r="J250" s="121">
        <v>62</v>
      </c>
      <c r="K250" s="122">
        <v>0</v>
      </c>
      <c r="L250" s="123">
        <f t="shared" si="12"/>
        <v>7.8252610819791854E-6</v>
      </c>
      <c r="M250" s="124">
        <f t="shared" si="13"/>
        <v>62</v>
      </c>
    </row>
    <row r="251" spans="1:13" ht="15" customHeight="1">
      <c r="A251" s="820"/>
      <c r="B251" s="113"/>
      <c r="C251" s="914"/>
      <c r="D251" s="920"/>
      <c r="E251" s="893" t="s">
        <v>60</v>
      </c>
      <c r="F251" s="894"/>
      <c r="G251" s="895"/>
      <c r="H251" s="120">
        <v>0</v>
      </c>
      <c r="I251" s="121">
        <v>0</v>
      </c>
      <c r="J251" s="121">
        <v>48</v>
      </c>
      <c r="K251" s="122">
        <v>0</v>
      </c>
      <c r="L251" s="123">
        <f t="shared" si="12"/>
        <v>6.0582666441129178E-6</v>
      </c>
      <c r="M251" s="124">
        <f t="shared" si="13"/>
        <v>48</v>
      </c>
    </row>
    <row r="252" spans="1:13" ht="15.75" customHeight="1">
      <c r="A252" s="820"/>
      <c r="B252" s="113"/>
      <c r="C252" s="914"/>
      <c r="D252" s="920"/>
      <c r="E252" s="893" t="s">
        <v>61</v>
      </c>
      <c r="F252" s="894"/>
      <c r="G252" s="895"/>
      <c r="H252" s="120">
        <v>0</v>
      </c>
      <c r="I252" s="121">
        <v>0</v>
      </c>
      <c r="J252" s="121">
        <v>2002</v>
      </c>
      <c r="K252" s="122">
        <v>0</v>
      </c>
      <c r="L252" s="123">
        <f t="shared" si="12"/>
        <v>2.5268020461487628E-4</v>
      </c>
      <c r="M252" s="124">
        <f t="shared" si="13"/>
        <v>2002</v>
      </c>
    </row>
    <row r="253" spans="1:13" ht="48.75" customHeight="1">
      <c r="A253" s="922" t="s">
        <v>1</v>
      </c>
      <c r="B253" s="914"/>
      <c r="C253" s="914"/>
      <c r="D253" s="920"/>
      <c r="E253" s="893" t="s">
        <v>98</v>
      </c>
      <c r="F253" s="894"/>
      <c r="G253" s="895"/>
      <c r="H253" s="120">
        <v>2283</v>
      </c>
      <c r="I253" s="121">
        <v>3329</v>
      </c>
      <c r="J253" s="121">
        <v>3245</v>
      </c>
      <c r="K253" s="122">
        <v>97.5</v>
      </c>
      <c r="L253" s="123">
        <f t="shared" si="12"/>
        <v>4.0956406791971706E-4</v>
      </c>
      <c r="M253" s="124">
        <f t="shared" si="13"/>
        <v>-84</v>
      </c>
    </row>
    <row r="254" spans="1:13" ht="48.75" customHeight="1">
      <c r="A254" s="926"/>
      <c r="B254" s="915"/>
      <c r="C254" s="915"/>
      <c r="D254" s="921"/>
      <c r="E254" s="893" t="s">
        <v>99</v>
      </c>
      <c r="F254" s="894"/>
      <c r="G254" s="895"/>
      <c r="H254" s="120">
        <v>0</v>
      </c>
      <c r="I254" s="121">
        <v>0</v>
      </c>
      <c r="J254" s="121">
        <v>1287</v>
      </c>
      <c r="K254" s="122">
        <v>0</v>
      </c>
      <c r="L254" s="123">
        <f t="shared" si="12"/>
        <v>1.6243727439527761E-4</v>
      </c>
      <c r="M254" s="124">
        <f t="shared" si="13"/>
        <v>1287</v>
      </c>
    </row>
    <row r="255" spans="1:13" ht="16.5" customHeight="1">
      <c r="A255" s="937" t="s">
        <v>145</v>
      </c>
      <c r="B255" s="938"/>
      <c r="C255" s="938"/>
      <c r="D255" s="938"/>
      <c r="E255" s="938"/>
      <c r="F255" s="938"/>
      <c r="G255" s="939"/>
      <c r="H255" s="156">
        <v>0</v>
      </c>
      <c r="I255" s="157">
        <v>80000</v>
      </c>
      <c r="J255" s="157">
        <v>79571</v>
      </c>
      <c r="K255" s="158">
        <v>99.5</v>
      </c>
      <c r="L255" s="159">
        <f t="shared" si="12"/>
        <v>1.0042965315389771E-2</v>
      </c>
      <c r="M255" s="155">
        <f t="shared" si="13"/>
        <v>-429</v>
      </c>
    </row>
    <row r="256" spans="1:13" ht="11.85" customHeight="1">
      <c r="A256" s="936" t="s">
        <v>1</v>
      </c>
      <c r="B256" s="913"/>
      <c r="C256" s="896" t="s">
        <v>146</v>
      </c>
      <c r="D256" s="897"/>
      <c r="E256" s="897"/>
      <c r="F256" s="897"/>
      <c r="G256" s="898"/>
      <c r="H256" s="107">
        <v>0</v>
      </c>
      <c r="I256" s="108">
        <v>0</v>
      </c>
      <c r="J256" s="108">
        <v>1</v>
      </c>
      <c r="K256" s="109">
        <v>0</v>
      </c>
      <c r="L256" s="110">
        <f t="shared" si="12"/>
        <v>1.2621388841901914E-7</v>
      </c>
      <c r="M256" s="111">
        <f t="shared" si="13"/>
        <v>1</v>
      </c>
    </row>
    <row r="257" spans="1:13" s="119" customFormat="1" ht="11.85" customHeight="1">
      <c r="A257" s="922"/>
      <c r="B257" s="914"/>
      <c r="C257" s="913" t="s">
        <v>1</v>
      </c>
      <c r="D257" s="899" t="s">
        <v>57</v>
      </c>
      <c r="E257" s="900"/>
      <c r="F257" s="900"/>
      <c r="G257" s="901"/>
      <c r="H257" s="125">
        <v>0</v>
      </c>
      <c r="I257" s="126">
        <v>0</v>
      </c>
      <c r="J257" s="126">
        <v>1</v>
      </c>
      <c r="K257" s="127">
        <v>0</v>
      </c>
      <c r="L257" s="128">
        <f t="shared" si="12"/>
        <v>1.2621388841901914E-7</v>
      </c>
      <c r="M257" s="129">
        <f t="shared" si="13"/>
        <v>1</v>
      </c>
    </row>
    <row r="258" spans="1:13" ht="46.5" customHeight="1">
      <c r="A258" s="922"/>
      <c r="B258" s="914"/>
      <c r="C258" s="915"/>
      <c r="D258" s="148" t="s">
        <v>1</v>
      </c>
      <c r="E258" s="893" t="s">
        <v>110</v>
      </c>
      <c r="F258" s="894"/>
      <c r="G258" s="895"/>
      <c r="H258" s="120">
        <v>0</v>
      </c>
      <c r="I258" s="121">
        <v>0</v>
      </c>
      <c r="J258" s="121">
        <v>1</v>
      </c>
      <c r="K258" s="122">
        <v>0</v>
      </c>
      <c r="L258" s="123">
        <f t="shared" si="12"/>
        <v>1.2621388841901914E-7</v>
      </c>
      <c r="M258" s="124">
        <f t="shared" si="13"/>
        <v>1</v>
      </c>
    </row>
    <row r="259" spans="1:13" ht="11.85" customHeight="1">
      <c r="A259" s="922"/>
      <c r="B259" s="914"/>
      <c r="C259" s="896" t="s">
        <v>147</v>
      </c>
      <c r="D259" s="897"/>
      <c r="E259" s="897"/>
      <c r="F259" s="897"/>
      <c r="G259" s="898"/>
      <c r="H259" s="107">
        <v>0</v>
      </c>
      <c r="I259" s="108">
        <v>80000</v>
      </c>
      <c r="J259" s="108">
        <v>79570</v>
      </c>
      <c r="K259" s="109">
        <v>99.5</v>
      </c>
      <c r="L259" s="173">
        <f t="shared" si="12"/>
        <v>1.0042839101501352E-2</v>
      </c>
      <c r="M259" s="174">
        <f t="shared" si="13"/>
        <v>-430</v>
      </c>
    </row>
    <row r="260" spans="1:13" s="119" customFormat="1" ht="11.85" customHeight="1">
      <c r="A260" s="922"/>
      <c r="B260" s="914"/>
      <c r="C260" s="913" t="s">
        <v>1</v>
      </c>
      <c r="D260" s="899" t="s">
        <v>57</v>
      </c>
      <c r="E260" s="900"/>
      <c r="F260" s="900"/>
      <c r="G260" s="901"/>
      <c r="H260" s="125">
        <v>0</v>
      </c>
      <c r="I260" s="126">
        <v>80000</v>
      </c>
      <c r="J260" s="126">
        <v>79570</v>
      </c>
      <c r="K260" s="127">
        <v>99.5</v>
      </c>
      <c r="L260" s="128">
        <f t="shared" si="12"/>
        <v>1.0042839101501352E-2</v>
      </c>
      <c r="M260" s="129">
        <f t="shared" si="13"/>
        <v>-430</v>
      </c>
    </row>
    <row r="261" spans="1:13" ht="36.75" customHeight="1">
      <c r="A261" s="926"/>
      <c r="B261" s="915"/>
      <c r="C261" s="915"/>
      <c r="D261" s="175" t="s">
        <v>1</v>
      </c>
      <c r="E261" s="942" t="s">
        <v>148</v>
      </c>
      <c r="F261" s="943"/>
      <c r="G261" s="944"/>
      <c r="H261" s="120">
        <v>0</v>
      </c>
      <c r="I261" s="121">
        <v>80000</v>
      </c>
      <c r="J261" s="121">
        <v>79570</v>
      </c>
      <c r="K261" s="122">
        <v>99.5</v>
      </c>
      <c r="L261" s="123">
        <f t="shared" si="12"/>
        <v>1.0042839101501352E-2</v>
      </c>
      <c r="M261" s="124">
        <f t="shared" si="13"/>
        <v>-430</v>
      </c>
    </row>
    <row r="262" spans="1:13" ht="35.25" customHeight="1">
      <c r="A262" s="937" t="s">
        <v>149</v>
      </c>
      <c r="B262" s="938"/>
      <c r="C262" s="938"/>
      <c r="D262" s="938"/>
      <c r="E262" s="938"/>
      <c r="F262" s="938"/>
      <c r="G262" s="939"/>
      <c r="H262" s="156">
        <v>168743495</v>
      </c>
      <c r="I262" s="157">
        <v>161442387</v>
      </c>
      <c r="J262" s="157">
        <v>160749400</v>
      </c>
      <c r="K262" s="158">
        <v>99.6</v>
      </c>
      <c r="L262" s="159">
        <f t="shared" si="12"/>
        <v>20.288806835024271</v>
      </c>
      <c r="M262" s="155">
        <f t="shared" si="13"/>
        <v>-692987</v>
      </c>
    </row>
    <row r="263" spans="1:13" ht="31.5" customHeight="1">
      <c r="A263" s="936" t="s">
        <v>1</v>
      </c>
      <c r="B263" s="913"/>
      <c r="C263" s="896" t="s">
        <v>150</v>
      </c>
      <c r="D263" s="897"/>
      <c r="E263" s="897"/>
      <c r="F263" s="897"/>
      <c r="G263" s="898"/>
      <c r="H263" s="107">
        <v>3257000</v>
      </c>
      <c r="I263" s="108">
        <v>3955892</v>
      </c>
      <c r="J263" s="108">
        <v>4075864</v>
      </c>
      <c r="K263" s="109">
        <v>103</v>
      </c>
      <c r="L263" s="110">
        <f t="shared" si="12"/>
        <v>0.51443064410709693</v>
      </c>
      <c r="M263" s="111">
        <f t="shared" si="13"/>
        <v>119972</v>
      </c>
    </row>
    <row r="264" spans="1:13" s="119" customFormat="1" ht="11.85" customHeight="1">
      <c r="A264" s="922"/>
      <c r="B264" s="914"/>
      <c r="C264" s="913" t="s">
        <v>1</v>
      </c>
      <c r="D264" s="899" t="s">
        <v>57</v>
      </c>
      <c r="E264" s="900"/>
      <c r="F264" s="900"/>
      <c r="G264" s="901"/>
      <c r="H264" s="125">
        <v>3257000</v>
      </c>
      <c r="I264" s="126">
        <v>3955892</v>
      </c>
      <c r="J264" s="126">
        <v>4075864</v>
      </c>
      <c r="K264" s="127">
        <v>103</v>
      </c>
      <c r="L264" s="128">
        <f t="shared" si="12"/>
        <v>0.51443064410709693</v>
      </c>
      <c r="M264" s="129">
        <f t="shared" si="13"/>
        <v>119972</v>
      </c>
    </row>
    <row r="265" spans="1:13" ht="11.85" customHeight="1">
      <c r="A265" s="922"/>
      <c r="B265" s="914"/>
      <c r="C265" s="914"/>
      <c r="D265" s="919" t="s">
        <v>1</v>
      </c>
      <c r="E265" s="893" t="s">
        <v>151</v>
      </c>
      <c r="F265" s="894"/>
      <c r="G265" s="895"/>
      <c r="H265" s="120">
        <v>917000</v>
      </c>
      <c r="I265" s="121">
        <v>917000</v>
      </c>
      <c r="J265" s="121">
        <v>810800</v>
      </c>
      <c r="K265" s="122">
        <v>88.4</v>
      </c>
      <c r="L265" s="123">
        <f t="shared" si="12"/>
        <v>0.10233422073014072</v>
      </c>
      <c r="M265" s="124">
        <f t="shared" si="13"/>
        <v>-106200</v>
      </c>
    </row>
    <row r="266" spans="1:13" ht="31.5" customHeight="1">
      <c r="A266" s="922"/>
      <c r="B266" s="914"/>
      <c r="C266" s="914"/>
      <c r="D266" s="920"/>
      <c r="E266" s="893" t="s">
        <v>152</v>
      </c>
      <c r="F266" s="894"/>
      <c r="G266" s="895"/>
      <c r="H266" s="120">
        <v>2300000</v>
      </c>
      <c r="I266" s="121">
        <v>2998892</v>
      </c>
      <c r="J266" s="121">
        <v>3193886</v>
      </c>
      <c r="K266" s="122">
        <v>106.5</v>
      </c>
      <c r="L266" s="123">
        <f t="shared" si="12"/>
        <v>0.40311277122706729</v>
      </c>
      <c r="M266" s="124">
        <f t="shared" si="13"/>
        <v>194994</v>
      </c>
    </row>
    <row r="267" spans="1:13" ht="14.25" customHeight="1">
      <c r="A267" s="922"/>
      <c r="B267" s="914"/>
      <c r="C267" s="914"/>
      <c r="D267" s="920"/>
      <c r="E267" s="893" t="s">
        <v>87</v>
      </c>
      <c r="F267" s="894"/>
      <c r="G267" s="895"/>
      <c r="H267" s="120">
        <v>40000</v>
      </c>
      <c r="I267" s="121">
        <v>40000</v>
      </c>
      <c r="J267" s="121">
        <v>71079</v>
      </c>
      <c r="K267" s="122">
        <v>177.7</v>
      </c>
      <c r="L267" s="123">
        <f t="shared" si="12"/>
        <v>8.9711569749354597E-3</v>
      </c>
      <c r="M267" s="124">
        <f t="shared" si="13"/>
        <v>31079</v>
      </c>
    </row>
    <row r="268" spans="1:13" ht="15" customHeight="1">
      <c r="A268" s="922"/>
      <c r="B268" s="914"/>
      <c r="C268" s="915"/>
      <c r="D268" s="921"/>
      <c r="E268" s="893" t="s">
        <v>60</v>
      </c>
      <c r="F268" s="894"/>
      <c r="G268" s="895"/>
      <c r="H268" s="120">
        <v>0</v>
      </c>
      <c r="I268" s="121">
        <v>0</v>
      </c>
      <c r="J268" s="121">
        <v>99</v>
      </c>
      <c r="K268" s="122">
        <v>0</v>
      </c>
      <c r="L268" s="123">
        <f t="shared" si="12"/>
        <v>1.2495174953482892E-5</v>
      </c>
      <c r="M268" s="124">
        <f t="shared" si="13"/>
        <v>99</v>
      </c>
    </row>
    <row r="269" spans="1:13" ht="23.25" customHeight="1">
      <c r="A269" s="922"/>
      <c r="B269" s="914"/>
      <c r="C269" s="896" t="s">
        <v>153</v>
      </c>
      <c r="D269" s="897"/>
      <c r="E269" s="897"/>
      <c r="F269" s="897"/>
      <c r="G269" s="898"/>
      <c r="H269" s="107">
        <v>165486495</v>
      </c>
      <c r="I269" s="108">
        <v>157486495</v>
      </c>
      <c r="J269" s="108">
        <v>156673536</v>
      </c>
      <c r="K269" s="109">
        <v>99.5</v>
      </c>
      <c r="L269" s="110">
        <f t="shared" si="12"/>
        <v>19.774376190917174</v>
      </c>
      <c r="M269" s="111">
        <f t="shared" si="13"/>
        <v>-812959</v>
      </c>
    </row>
    <row r="270" spans="1:13" s="119" customFormat="1" ht="11.85" customHeight="1">
      <c r="A270" s="922"/>
      <c r="B270" s="914"/>
      <c r="C270" s="913" t="s">
        <v>1</v>
      </c>
      <c r="D270" s="899" t="s">
        <v>57</v>
      </c>
      <c r="E270" s="900"/>
      <c r="F270" s="900"/>
      <c r="G270" s="901"/>
      <c r="H270" s="125">
        <v>165486495</v>
      </c>
      <c r="I270" s="126">
        <v>157486495</v>
      </c>
      <c r="J270" s="126">
        <v>156673536</v>
      </c>
      <c r="K270" s="127">
        <v>99.5</v>
      </c>
      <c r="L270" s="128">
        <f t="shared" si="12"/>
        <v>19.774376190917174</v>
      </c>
      <c r="M270" s="129">
        <f t="shared" si="13"/>
        <v>-812959</v>
      </c>
    </row>
    <row r="271" spans="1:13" ht="14.25" customHeight="1">
      <c r="A271" s="922"/>
      <c r="B271" s="914"/>
      <c r="C271" s="914"/>
      <c r="D271" s="919" t="s">
        <v>1</v>
      </c>
      <c r="E271" s="893" t="s">
        <v>154</v>
      </c>
      <c r="F271" s="894"/>
      <c r="G271" s="895"/>
      <c r="H271" s="120">
        <v>41753316</v>
      </c>
      <c r="I271" s="121">
        <v>41753316</v>
      </c>
      <c r="J271" s="121">
        <v>40867981</v>
      </c>
      <c r="K271" s="122">
        <v>97.9</v>
      </c>
      <c r="L271" s="123">
        <f t="shared" si="12"/>
        <v>5.1581067938445937</v>
      </c>
      <c r="M271" s="124">
        <f t="shared" si="13"/>
        <v>-885335</v>
      </c>
    </row>
    <row r="272" spans="1:13" ht="14.25" customHeight="1">
      <c r="A272" s="926"/>
      <c r="B272" s="915"/>
      <c r="C272" s="915"/>
      <c r="D272" s="921"/>
      <c r="E272" s="893" t="s">
        <v>155</v>
      </c>
      <c r="F272" s="894"/>
      <c r="G272" s="895"/>
      <c r="H272" s="120">
        <v>123733179</v>
      </c>
      <c r="I272" s="121">
        <v>115733179</v>
      </c>
      <c r="J272" s="121">
        <v>115805555</v>
      </c>
      <c r="K272" s="122">
        <v>100.1</v>
      </c>
      <c r="L272" s="123">
        <f t="shared" si="12"/>
        <v>14.616269397072582</v>
      </c>
      <c r="M272" s="124">
        <f t="shared" si="13"/>
        <v>72376</v>
      </c>
    </row>
    <row r="273" spans="1:13" ht="17.25" customHeight="1">
      <c r="A273" s="937" t="s">
        <v>156</v>
      </c>
      <c r="B273" s="938"/>
      <c r="C273" s="938"/>
      <c r="D273" s="938"/>
      <c r="E273" s="938"/>
      <c r="F273" s="938"/>
      <c r="G273" s="939"/>
      <c r="H273" s="156">
        <v>394223301</v>
      </c>
      <c r="I273" s="157">
        <v>354125828</v>
      </c>
      <c r="J273" s="157">
        <v>348437339</v>
      </c>
      <c r="K273" s="158">
        <v>98.4</v>
      </c>
      <c r="L273" s="159">
        <f t="shared" si="12"/>
        <v>43.977631425565939</v>
      </c>
      <c r="M273" s="155">
        <f t="shared" si="13"/>
        <v>-5688489</v>
      </c>
    </row>
    <row r="274" spans="1:13" ht="24" customHeight="1">
      <c r="A274" s="936" t="s">
        <v>1</v>
      </c>
      <c r="B274" s="913"/>
      <c r="C274" s="896" t="s">
        <v>157</v>
      </c>
      <c r="D274" s="897"/>
      <c r="E274" s="897"/>
      <c r="F274" s="897"/>
      <c r="G274" s="898"/>
      <c r="H274" s="107">
        <v>25168691</v>
      </c>
      <c r="I274" s="108">
        <v>23978215</v>
      </c>
      <c r="J274" s="108">
        <v>23978215</v>
      </c>
      <c r="K274" s="109">
        <v>100</v>
      </c>
      <c r="L274" s="110">
        <f t="shared" si="12"/>
        <v>3.0263837524972503</v>
      </c>
      <c r="M274" s="111">
        <f t="shared" si="13"/>
        <v>0</v>
      </c>
    </row>
    <row r="275" spans="1:13" s="119" customFormat="1" ht="11.85" customHeight="1">
      <c r="A275" s="922"/>
      <c r="B275" s="914"/>
      <c r="C275" s="913" t="s">
        <v>1</v>
      </c>
      <c r="D275" s="899" t="s">
        <v>57</v>
      </c>
      <c r="E275" s="900"/>
      <c r="F275" s="900"/>
      <c r="G275" s="901"/>
      <c r="H275" s="125">
        <v>25168691</v>
      </c>
      <c r="I275" s="126">
        <v>23978215</v>
      </c>
      <c r="J275" s="126">
        <v>23978215</v>
      </c>
      <c r="K275" s="127">
        <v>100</v>
      </c>
      <c r="L275" s="128">
        <f t="shared" si="12"/>
        <v>3.0263837524972503</v>
      </c>
      <c r="M275" s="129">
        <f t="shared" si="13"/>
        <v>0</v>
      </c>
    </row>
    <row r="276" spans="1:13" ht="11.85" customHeight="1">
      <c r="A276" s="922"/>
      <c r="B276" s="914"/>
      <c r="C276" s="915"/>
      <c r="D276" s="148" t="s">
        <v>1</v>
      </c>
      <c r="E276" s="893" t="s">
        <v>158</v>
      </c>
      <c r="F276" s="894"/>
      <c r="G276" s="895"/>
      <c r="H276" s="120">
        <v>25168691</v>
      </c>
      <c r="I276" s="121">
        <v>23978215</v>
      </c>
      <c r="J276" s="121">
        <v>23978215</v>
      </c>
      <c r="K276" s="122">
        <v>100</v>
      </c>
      <c r="L276" s="123">
        <f t="shared" si="12"/>
        <v>3.0263837524972503</v>
      </c>
      <c r="M276" s="124">
        <f t="shared" si="13"/>
        <v>0</v>
      </c>
    </row>
    <row r="277" spans="1:13" ht="23.25" customHeight="1">
      <c r="A277" s="922"/>
      <c r="B277" s="914"/>
      <c r="C277" s="896" t="s">
        <v>159</v>
      </c>
      <c r="D277" s="897"/>
      <c r="E277" s="897"/>
      <c r="F277" s="897"/>
      <c r="G277" s="898"/>
      <c r="H277" s="107">
        <v>0</v>
      </c>
      <c r="I277" s="108">
        <v>454000</v>
      </c>
      <c r="J277" s="108">
        <v>454000</v>
      </c>
      <c r="K277" s="109">
        <v>100</v>
      </c>
      <c r="L277" s="110">
        <f t="shared" si="12"/>
        <v>5.7301105342234683E-2</v>
      </c>
      <c r="M277" s="111">
        <f t="shared" si="13"/>
        <v>0</v>
      </c>
    </row>
    <row r="278" spans="1:13" s="119" customFormat="1" ht="11.85" customHeight="1">
      <c r="A278" s="922"/>
      <c r="B278" s="914"/>
      <c r="C278" s="160" t="s">
        <v>1</v>
      </c>
      <c r="D278" s="899" t="s">
        <v>66</v>
      </c>
      <c r="E278" s="900"/>
      <c r="F278" s="900"/>
      <c r="G278" s="901"/>
      <c r="H278" s="125">
        <v>0</v>
      </c>
      <c r="I278" s="126">
        <v>454000</v>
      </c>
      <c r="J278" s="126">
        <v>454000</v>
      </c>
      <c r="K278" s="127">
        <v>100</v>
      </c>
      <c r="L278" s="128">
        <f t="shared" si="12"/>
        <v>5.7301105342234683E-2</v>
      </c>
      <c r="M278" s="129">
        <f t="shared" si="13"/>
        <v>0</v>
      </c>
    </row>
    <row r="279" spans="1:13" ht="51.75" customHeight="1">
      <c r="A279" s="956" t="s">
        <v>1</v>
      </c>
      <c r="B279" s="957"/>
      <c r="C279" s="150"/>
      <c r="D279" s="1176"/>
      <c r="E279" s="923" t="s">
        <v>160</v>
      </c>
      <c r="F279" s="924"/>
      <c r="G279" s="925"/>
      <c r="H279" s="120">
        <v>0</v>
      </c>
      <c r="I279" s="121">
        <v>454000</v>
      </c>
      <c r="J279" s="121">
        <v>454000</v>
      </c>
      <c r="K279" s="122">
        <v>100</v>
      </c>
      <c r="L279" s="123">
        <f t="shared" si="12"/>
        <v>5.7301105342234683E-2</v>
      </c>
      <c r="M279" s="124">
        <f t="shared" si="13"/>
        <v>0</v>
      </c>
    </row>
    <row r="280" spans="1:13" ht="11.85" customHeight="1">
      <c r="A280" s="956"/>
      <c r="B280" s="957"/>
      <c r="C280" s="896" t="s">
        <v>161</v>
      </c>
      <c r="D280" s="897"/>
      <c r="E280" s="897"/>
      <c r="F280" s="897"/>
      <c r="G280" s="898"/>
      <c r="H280" s="107">
        <v>92289267</v>
      </c>
      <c r="I280" s="108">
        <v>92289267</v>
      </c>
      <c r="J280" s="108">
        <v>92289267</v>
      </c>
      <c r="K280" s="109">
        <v>100</v>
      </c>
      <c r="L280" s="110">
        <f t="shared" si="12"/>
        <v>11.648187247411064</v>
      </c>
      <c r="M280" s="111">
        <f t="shared" si="13"/>
        <v>0</v>
      </c>
    </row>
    <row r="281" spans="1:13" s="119" customFormat="1" ht="11.85" customHeight="1">
      <c r="A281" s="820"/>
      <c r="B281" s="113"/>
      <c r="C281" s="913" t="s">
        <v>1</v>
      </c>
      <c r="D281" s="899" t="s">
        <v>57</v>
      </c>
      <c r="E281" s="900"/>
      <c r="F281" s="900"/>
      <c r="G281" s="901"/>
      <c r="H281" s="125">
        <v>92289267</v>
      </c>
      <c r="I281" s="126">
        <v>92289267</v>
      </c>
      <c r="J281" s="126">
        <v>92289267</v>
      </c>
      <c r="K281" s="127">
        <v>100</v>
      </c>
      <c r="L281" s="128">
        <f t="shared" si="12"/>
        <v>11.648187247411064</v>
      </c>
      <c r="M281" s="129">
        <f t="shared" si="13"/>
        <v>0</v>
      </c>
    </row>
    <row r="282" spans="1:13" ht="13.5" customHeight="1">
      <c r="A282" s="820"/>
      <c r="B282" s="113"/>
      <c r="C282" s="915"/>
      <c r="D282" s="148" t="s">
        <v>1</v>
      </c>
      <c r="E282" s="893" t="s">
        <v>158</v>
      </c>
      <c r="F282" s="894"/>
      <c r="G282" s="895"/>
      <c r="H282" s="120">
        <v>92289267</v>
      </c>
      <c r="I282" s="121">
        <v>92289267</v>
      </c>
      <c r="J282" s="121">
        <v>92289267</v>
      </c>
      <c r="K282" s="122">
        <v>100</v>
      </c>
      <c r="L282" s="123">
        <f t="shared" si="12"/>
        <v>11.648187247411064</v>
      </c>
      <c r="M282" s="124">
        <f t="shared" si="13"/>
        <v>0</v>
      </c>
    </row>
    <row r="283" spans="1:13" ht="11.85" customHeight="1">
      <c r="A283" s="820"/>
      <c r="B283" s="113"/>
      <c r="C283" s="896" t="s">
        <v>162</v>
      </c>
      <c r="D283" s="897"/>
      <c r="E283" s="897"/>
      <c r="F283" s="897"/>
      <c r="G283" s="898"/>
      <c r="H283" s="107">
        <v>1500000</v>
      </c>
      <c r="I283" s="108">
        <v>1500000</v>
      </c>
      <c r="J283" s="108">
        <v>1257733</v>
      </c>
      <c r="K283" s="109">
        <v>83.9</v>
      </c>
      <c r="L283" s="110">
        <f t="shared" si="12"/>
        <v>0.1587433725229182</v>
      </c>
      <c r="M283" s="111">
        <f t="shared" si="13"/>
        <v>-242267</v>
      </c>
    </row>
    <row r="284" spans="1:13" s="119" customFormat="1" ht="11.85" customHeight="1">
      <c r="A284" s="820"/>
      <c r="B284" s="113"/>
      <c r="C284" s="913" t="s">
        <v>1</v>
      </c>
      <c r="D284" s="899" t="s">
        <v>57</v>
      </c>
      <c r="E284" s="900"/>
      <c r="F284" s="900"/>
      <c r="G284" s="901"/>
      <c r="H284" s="125">
        <v>1500000</v>
      </c>
      <c r="I284" s="126">
        <v>1500000</v>
      </c>
      <c r="J284" s="126">
        <v>1257733</v>
      </c>
      <c r="K284" s="127">
        <v>83.9</v>
      </c>
      <c r="L284" s="128">
        <f t="shared" si="12"/>
        <v>0.1587433725229182</v>
      </c>
      <c r="M284" s="129">
        <f t="shared" si="13"/>
        <v>-242267</v>
      </c>
    </row>
    <row r="285" spans="1:13" ht="13.5" customHeight="1">
      <c r="A285" s="820"/>
      <c r="B285" s="113"/>
      <c r="C285" s="914"/>
      <c r="D285" s="919" t="s">
        <v>1</v>
      </c>
      <c r="E285" s="893" t="s">
        <v>60</v>
      </c>
      <c r="F285" s="894"/>
      <c r="G285" s="895"/>
      <c r="H285" s="120">
        <v>1500000</v>
      </c>
      <c r="I285" s="121">
        <v>1500000</v>
      </c>
      <c r="J285" s="121">
        <v>1175059</v>
      </c>
      <c r="K285" s="122">
        <v>78.3</v>
      </c>
      <c r="L285" s="123">
        <f t="shared" si="12"/>
        <v>0.1483087655117642</v>
      </c>
      <c r="M285" s="124">
        <f t="shared" si="13"/>
        <v>-324941</v>
      </c>
    </row>
    <row r="286" spans="1:13" ht="14.25" customHeight="1">
      <c r="A286" s="820"/>
      <c r="B286" s="113"/>
      <c r="C286" s="915"/>
      <c r="D286" s="921"/>
      <c r="E286" s="893" t="s">
        <v>61</v>
      </c>
      <c r="F286" s="894"/>
      <c r="G286" s="895"/>
      <c r="H286" s="120">
        <v>0</v>
      </c>
      <c r="I286" s="121">
        <v>0</v>
      </c>
      <c r="J286" s="121">
        <v>82674</v>
      </c>
      <c r="K286" s="122">
        <v>0</v>
      </c>
      <c r="L286" s="123">
        <f t="shared" si="12"/>
        <v>1.0434607011153988E-2</v>
      </c>
      <c r="M286" s="124">
        <f t="shared" si="13"/>
        <v>82674</v>
      </c>
    </row>
    <row r="287" spans="1:13" ht="11.85" customHeight="1">
      <c r="A287" s="820"/>
      <c r="B287" s="113"/>
      <c r="C287" s="896" t="s">
        <v>163</v>
      </c>
      <c r="D287" s="897"/>
      <c r="E287" s="897"/>
      <c r="F287" s="897"/>
      <c r="G287" s="898"/>
      <c r="H287" s="107">
        <v>55603530</v>
      </c>
      <c r="I287" s="108">
        <v>55603530</v>
      </c>
      <c r="J287" s="108">
        <v>55603530</v>
      </c>
      <c r="K287" s="109">
        <v>100</v>
      </c>
      <c r="L287" s="110">
        <f t="shared" si="12"/>
        <v>7.0179377311235829</v>
      </c>
      <c r="M287" s="111">
        <f t="shared" si="13"/>
        <v>0</v>
      </c>
    </row>
    <row r="288" spans="1:13" s="119" customFormat="1" ht="11.85" customHeight="1">
      <c r="A288" s="820"/>
      <c r="B288" s="113"/>
      <c r="C288" s="913" t="s">
        <v>1</v>
      </c>
      <c r="D288" s="899" t="s">
        <v>57</v>
      </c>
      <c r="E288" s="900"/>
      <c r="F288" s="900"/>
      <c r="G288" s="901"/>
      <c r="H288" s="125">
        <v>55603530</v>
      </c>
      <c r="I288" s="126">
        <v>55603530</v>
      </c>
      <c r="J288" s="126">
        <v>55603530</v>
      </c>
      <c r="K288" s="127">
        <v>100</v>
      </c>
      <c r="L288" s="128">
        <f t="shared" si="12"/>
        <v>7.0179377311235829</v>
      </c>
      <c r="M288" s="129">
        <f t="shared" si="13"/>
        <v>0</v>
      </c>
    </row>
    <row r="289" spans="1:13" ht="15" customHeight="1">
      <c r="A289" s="820"/>
      <c r="B289" s="113"/>
      <c r="C289" s="915"/>
      <c r="D289" s="148" t="s">
        <v>1</v>
      </c>
      <c r="E289" s="893" t="s">
        <v>158</v>
      </c>
      <c r="F289" s="894"/>
      <c r="G289" s="895"/>
      <c r="H289" s="120">
        <v>55603530</v>
      </c>
      <c r="I289" s="121">
        <v>55603530</v>
      </c>
      <c r="J289" s="121">
        <v>55603530</v>
      </c>
      <c r="K289" s="122">
        <v>100</v>
      </c>
      <c r="L289" s="123">
        <f t="shared" si="12"/>
        <v>7.0179377311235829</v>
      </c>
      <c r="M289" s="124">
        <f t="shared" si="13"/>
        <v>0</v>
      </c>
    </row>
    <row r="290" spans="1:13" ht="11.85" customHeight="1">
      <c r="A290" s="820"/>
      <c r="B290" s="113"/>
      <c r="C290" s="896" t="s">
        <v>164</v>
      </c>
      <c r="D290" s="897"/>
      <c r="E290" s="897"/>
      <c r="F290" s="897"/>
      <c r="G290" s="898"/>
      <c r="H290" s="107">
        <v>178863167</v>
      </c>
      <c r="I290" s="108">
        <v>133406254</v>
      </c>
      <c r="J290" s="108">
        <v>132030047</v>
      </c>
      <c r="K290" s="109">
        <v>99</v>
      </c>
      <c r="L290" s="110">
        <f t="shared" si="12"/>
        <v>16.664025620015853</v>
      </c>
      <c r="M290" s="111">
        <f t="shared" si="13"/>
        <v>-1376207</v>
      </c>
    </row>
    <row r="291" spans="1:13" s="119" customFormat="1" ht="11.85" customHeight="1">
      <c r="A291" s="820"/>
      <c r="B291" s="113"/>
      <c r="C291" s="106" t="s">
        <v>1</v>
      </c>
      <c r="D291" s="899" t="s">
        <v>57</v>
      </c>
      <c r="E291" s="900"/>
      <c r="F291" s="900"/>
      <c r="G291" s="901"/>
      <c r="H291" s="125">
        <v>35910240</v>
      </c>
      <c r="I291" s="126">
        <v>22788305</v>
      </c>
      <c r="J291" s="126">
        <v>24940978</v>
      </c>
      <c r="K291" s="127">
        <v>109.5</v>
      </c>
      <c r="L291" s="128">
        <f t="shared" si="12"/>
        <v>3.1478978143532106</v>
      </c>
      <c r="M291" s="129">
        <f t="shared" si="13"/>
        <v>2152673</v>
      </c>
    </row>
    <row r="292" spans="1:13" ht="15" customHeight="1">
      <c r="A292" s="820"/>
      <c r="B292" s="113"/>
      <c r="C292" s="113"/>
      <c r="D292" s="130" t="s">
        <v>1</v>
      </c>
      <c r="E292" s="893" t="s">
        <v>60</v>
      </c>
      <c r="F292" s="894"/>
      <c r="G292" s="895"/>
      <c r="H292" s="120">
        <v>0</v>
      </c>
      <c r="I292" s="121">
        <v>0</v>
      </c>
      <c r="J292" s="121">
        <v>481393</v>
      </c>
      <c r="K292" s="122">
        <v>0</v>
      </c>
      <c r="L292" s="123">
        <f t="shared" si="12"/>
        <v>6.075848238769687E-2</v>
      </c>
      <c r="M292" s="124">
        <f t="shared" si="13"/>
        <v>481393</v>
      </c>
    </row>
    <row r="293" spans="1:13" ht="49.5" customHeight="1">
      <c r="A293" s="822"/>
      <c r="B293" s="823"/>
      <c r="C293" s="823"/>
      <c r="D293" s="841"/>
      <c r="E293" s="902" t="s">
        <v>98</v>
      </c>
      <c r="F293" s="903"/>
      <c r="G293" s="904"/>
      <c r="H293" s="134">
        <v>6200240</v>
      </c>
      <c r="I293" s="135">
        <v>3078305</v>
      </c>
      <c r="J293" s="135">
        <v>5730338</v>
      </c>
      <c r="K293" s="136">
        <v>186.2</v>
      </c>
      <c r="L293" s="137">
        <f t="shared" si="12"/>
        <v>0.72324824093526519</v>
      </c>
      <c r="M293" s="138">
        <f t="shared" si="13"/>
        <v>2652033</v>
      </c>
    </row>
    <row r="294" spans="1:13" ht="49.5" customHeight="1">
      <c r="A294" s="820"/>
      <c r="B294" s="113"/>
      <c r="C294" s="113"/>
      <c r="D294" s="840"/>
      <c r="E294" s="905" t="s">
        <v>94</v>
      </c>
      <c r="F294" s="906"/>
      <c r="G294" s="1178"/>
      <c r="H294" s="140">
        <v>29700000</v>
      </c>
      <c r="I294" s="1179">
        <v>19700000</v>
      </c>
      <c r="J294" s="1179">
        <v>18729247</v>
      </c>
      <c r="K294" s="1180">
        <v>95.1</v>
      </c>
      <c r="L294" s="1181">
        <f t="shared" si="12"/>
        <v>2.3638910910302484</v>
      </c>
      <c r="M294" s="1182">
        <f t="shared" si="13"/>
        <v>-970753</v>
      </c>
    </row>
    <row r="295" spans="1:13" ht="48" customHeight="1">
      <c r="A295" s="820"/>
      <c r="B295" s="113"/>
      <c r="C295" s="113"/>
      <c r="D295" s="1176"/>
      <c r="E295" s="893" t="s">
        <v>95</v>
      </c>
      <c r="F295" s="894"/>
      <c r="G295" s="895"/>
      <c r="H295" s="120">
        <v>10000</v>
      </c>
      <c r="I295" s="121">
        <v>10000</v>
      </c>
      <c r="J295" s="121">
        <v>0</v>
      </c>
      <c r="K295" s="122">
        <v>0</v>
      </c>
      <c r="L295" s="123">
        <f t="shared" si="12"/>
        <v>0</v>
      </c>
      <c r="M295" s="124">
        <f t="shared" si="13"/>
        <v>-10000</v>
      </c>
    </row>
    <row r="296" spans="1:13" s="119" customFormat="1" ht="11.85" customHeight="1">
      <c r="A296" s="820"/>
      <c r="B296" s="113"/>
      <c r="C296" s="113"/>
      <c r="D296" s="899" t="s">
        <v>66</v>
      </c>
      <c r="E296" s="900"/>
      <c r="F296" s="900"/>
      <c r="G296" s="901"/>
      <c r="H296" s="125">
        <v>142952927</v>
      </c>
      <c r="I296" s="126">
        <v>110617949</v>
      </c>
      <c r="J296" s="126">
        <v>107089069</v>
      </c>
      <c r="K296" s="127">
        <v>96.8</v>
      </c>
      <c r="L296" s="128">
        <f t="shared" si="12"/>
        <v>13.51612780566264</v>
      </c>
      <c r="M296" s="129">
        <f t="shared" si="13"/>
        <v>-3528880</v>
      </c>
    </row>
    <row r="297" spans="1:13" ht="52.35" customHeight="1">
      <c r="A297" s="820"/>
      <c r="B297" s="113"/>
      <c r="C297" s="113"/>
      <c r="D297" s="919" t="s">
        <v>1</v>
      </c>
      <c r="E297" s="893" t="s">
        <v>68</v>
      </c>
      <c r="F297" s="894"/>
      <c r="G297" s="895"/>
      <c r="H297" s="120">
        <v>112612927</v>
      </c>
      <c r="I297" s="121">
        <v>83171173</v>
      </c>
      <c r="J297" s="121">
        <v>83554457</v>
      </c>
      <c r="K297" s="122">
        <v>100.5</v>
      </c>
      <c r="L297" s="123">
        <f t="shared" si="12"/>
        <v>10.545732912709731</v>
      </c>
      <c r="M297" s="124">
        <f t="shared" si="13"/>
        <v>383284</v>
      </c>
    </row>
    <row r="298" spans="1:13" ht="52.35" customHeight="1">
      <c r="A298" s="820"/>
      <c r="B298" s="113"/>
      <c r="C298" s="113"/>
      <c r="D298" s="920"/>
      <c r="E298" s="893" t="s">
        <v>165</v>
      </c>
      <c r="F298" s="894"/>
      <c r="G298" s="895"/>
      <c r="H298" s="120">
        <v>300000</v>
      </c>
      <c r="I298" s="121">
        <v>300000</v>
      </c>
      <c r="J298" s="121">
        <v>114180</v>
      </c>
      <c r="K298" s="122">
        <v>38.1</v>
      </c>
      <c r="L298" s="123">
        <f t="shared" si="12"/>
        <v>1.4411101779683605E-2</v>
      </c>
      <c r="M298" s="124">
        <f t="shared" si="13"/>
        <v>-185820</v>
      </c>
    </row>
    <row r="299" spans="1:13" ht="52.35" customHeight="1">
      <c r="A299" s="820"/>
      <c r="B299" s="113"/>
      <c r="C299" s="113"/>
      <c r="D299" s="920"/>
      <c r="E299" s="893" t="s">
        <v>69</v>
      </c>
      <c r="F299" s="894"/>
      <c r="G299" s="895"/>
      <c r="H299" s="120">
        <v>29990000</v>
      </c>
      <c r="I299" s="121">
        <v>26990000</v>
      </c>
      <c r="J299" s="121">
        <v>23264244</v>
      </c>
      <c r="K299" s="122">
        <v>86.2</v>
      </c>
      <c r="L299" s="123">
        <f t="shared" si="12"/>
        <v>2.936270696368835</v>
      </c>
      <c r="M299" s="124">
        <f t="shared" si="13"/>
        <v>-3725756</v>
      </c>
    </row>
    <row r="300" spans="1:13" ht="63.75" customHeight="1">
      <c r="A300" s="112" t="s">
        <v>1</v>
      </c>
      <c r="B300" s="113"/>
      <c r="C300" s="150"/>
      <c r="D300" s="141"/>
      <c r="E300" s="893" t="s">
        <v>166</v>
      </c>
      <c r="F300" s="894"/>
      <c r="G300" s="895"/>
      <c r="H300" s="120">
        <v>50000</v>
      </c>
      <c r="I300" s="121">
        <v>156776</v>
      </c>
      <c r="J300" s="121">
        <v>156189</v>
      </c>
      <c r="K300" s="122">
        <v>99.6</v>
      </c>
      <c r="L300" s="123">
        <f t="shared" si="12"/>
        <v>1.9713221018278177E-2</v>
      </c>
      <c r="M300" s="124">
        <f t="shared" si="13"/>
        <v>-587</v>
      </c>
    </row>
    <row r="301" spans="1:13" ht="11.85" customHeight="1">
      <c r="A301" s="112" t="s">
        <v>1</v>
      </c>
      <c r="B301" s="113"/>
      <c r="C301" s="896" t="s">
        <v>167</v>
      </c>
      <c r="D301" s="897"/>
      <c r="E301" s="897"/>
      <c r="F301" s="897"/>
      <c r="G301" s="898"/>
      <c r="H301" s="107">
        <v>40798646</v>
      </c>
      <c r="I301" s="108">
        <v>46894562</v>
      </c>
      <c r="J301" s="108">
        <v>42824547</v>
      </c>
      <c r="K301" s="109">
        <v>91.3</v>
      </c>
      <c r="L301" s="110">
        <f t="shared" si="12"/>
        <v>5.4050525966530403</v>
      </c>
      <c r="M301" s="111">
        <f t="shared" si="13"/>
        <v>-4070015</v>
      </c>
    </row>
    <row r="302" spans="1:13" s="119" customFormat="1" ht="11.85" customHeight="1">
      <c r="A302" s="112"/>
      <c r="B302" s="113"/>
      <c r="C302" s="106" t="s">
        <v>1</v>
      </c>
      <c r="D302" s="899" t="s">
        <v>57</v>
      </c>
      <c r="E302" s="900"/>
      <c r="F302" s="900"/>
      <c r="G302" s="901"/>
      <c r="H302" s="125">
        <v>40798646</v>
      </c>
      <c r="I302" s="126">
        <v>46796562</v>
      </c>
      <c r="J302" s="126">
        <v>42726547</v>
      </c>
      <c r="K302" s="127">
        <v>91.3</v>
      </c>
      <c r="L302" s="128">
        <f t="shared" si="12"/>
        <v>5.3926836355879759</v>
      </c>
      <c r="M302" s="129">
        <f t="shared" si="13"/>
        <v>-4070015</v>
      </c>
    </row>
    <row r="303" spans="1:13" ht="27" customHeight="1">
      <c r="A303" s="820" t="s">
        <v>1</v>
      </c>
      <c r="B303" s="113"/>
      <c r="C303" s="113"/>
      <c r="D303" s="840"/>
      <c r="E303" s="893" t="s">
        <v>104</v>
      </c>
      <c r="F303" s="894"/>
      <c r="G303" s="895"/>
      <c r="H303" s="120">
        <v>0</v>
      </c>
      <c r="I303" s="121">
        <v>2012</v>
      </c>
      <c r="J303" s="121">
        <v>1437</v>
      </c>
      <c r="K303" s="122">
        <v>71.400000000000006</v>
      </c>
      <c r="L303" s="123">
        <f t="shared" si="12"/>
        <v>1.8136935765813048E-4</v>
      </c>
      <c r="M303" s="124">
        <f t="shared" si="13"/>
        <v>-575</v>
      </c>
    </row>
    <row r="304" spans="1:13" ht="14.25" customHeight="1">
      <c r="A304" s="820"/>
      <c r="B304" s="113"/>
      <c r="C304" s="113"/>
      <c r="D304" s="840"/>
      <c r="E304" s="893" t="s">
        <v>60</v>
      </c>
      <c r="F304" s="894"/>
      <c r="G304" s="895"/>
      <c r="H304" s="120">
        <v>0</v>
      </c>
      <c r="I304" s="121">
        <v>0</v>
      </c>
      <c r="J304" s="121">
        <v>90017</v>
      </c>
      <c r="K304" s="122">
        <v>0</v>
      </c>
      <c r="L304" s="123">
        <f t="shared" si="12"/>
        <v>1.1361395593814844E-2</v>
      </c>
      <c r="M304" s="124">
        <f t="shared" si="13"/>
        <v>90017</v>
      </c>
    </row>
    <row r="305" spans="1:13" ht="47.25" customHeight="1">
      <c r="A305" s="820"/>
      <c r="B305" s="113"/>
      <c r="C305" s="113"/>
      <c r="D305" s="840"/>
      <c r="E305" s="893" t="s">
        <v>98</v>
      </c>
      <c r="F305" s="894"/>
      <c r="G305" s="895"/>
      <c r="H305" s="120">
        <v>4423537</v>
      </c>
      <c r="I305" s="121">
        <v>5404605</v>
      </c>
      <c r="J305" s="121">
        <v>5237577</v>
      </c>
      <c r="K305" s="122">
        <v>96.9</v>
      </c>
      <c r="L305" s="123">
        <f t="shared" si="12"/>
        <v>0.6610549590640209</v>
      </c>
      <c r="M305" s="124">
        <f t="shared" si="13"/>
        <v>-167028</v>
      </c>
    </row>
    <row r="306" spans="1:13" ht="48.75" customHeight="1">
      <c r="A306" s="112"/>
      <c r="B306" s="113"/>
      <c r="C306" s="113"/>
      <c r="D306" s="139"/>
      <c r="E306" s="893" t="s">
        <v>95</v>
      </c>
      <c r="F306" s="894"/>
      <c r="G306" s="895"/>
      <c r="H306" s="120">
        <v>36375109</v>
      </c>
      <c r="I306" s="121">
        <v>40552928</v>
      </c>
      <c r="J306" s="121">
        <v>36669021</v>
      </c>
      <c r="K306" s="122">
        <v>90.4</v>
      </c>
      <c r="L306" s="123">
        <f t="shared" si="12"/>
        <v>4.6281397249286691</v>
      </c>
      <c r="M306" s="124">
        <f t="shared" si="13"/>
        <v>-3883907</v>
      </c>
    </row>
    <row r="307" spans="1:13" ht="49.5" customHeight="1">
      <c r="A307" s="112"/>
      <c r="B307" s="113"/>
      <c r="C307" s="113"/>
      <c r="D307" s="139"/>
      <c r="E307" s="893" t="s">
        <v>168</v>
      </c>
      <c r="F307" s="894"/>
      <c r="G307" s="895"/>
      <c r="H307" s="120">
        <v>0</v>
      </c>
      <c r="I307" s="121">
        <v>7017</v>
      </c>
      <c r="J307" s="121">
        <v>7016</v>
      </c>
      <c r="K307" s="122">
        <v>100</v>
      </c>
      <c r="L307" s="123">
        <f t="shared" si="12"/>
        <v>8.855166411478382E-4</v>
      </c>
      <c r="M307" s="124">
        <f t="shared" si="13"/>
        <v>-1</v>
      </c>
    </row>
    <row r="308" spans="1:13" ht="65.25" customHeight="1">
      <c r="A308" s="112"/>
      <c r="B308" s="113"/>
      <c r="C308" s="113"/>
      <c r="D308" s="141"/>
      <c r="E308" s="893" t="s">
        <v>140</v>
      </c>
      <c r="F308" s="894"/>
      <c r="G308" s="895"/>
      <c r="H308" s="120">
        <v>0</v>
      </c>
      <c r="I308" s="121">
        <v>830000</v>
      </c>
      <c r="J308" s="121">
        <v>721479</v>
      </c>
      <c r="K308" s="122">
        <v>86.9</v>
      </c>
      <c r="L308" s="123">
        <f t="shared" si="12"/>
        <v>9.1060670002665503E-2</v>
      </c>
      <c r="M308" s="124">
        <f t="shared" si="13"/>
        <v>-108521</v>
      </c>
    </row>
    <row r="309" spans="1:13" s="119" customFormat="1" ht="11.85" customHeight="1">
      <c r="A309" s="112"/>
      <c r="B309" s="113"/>
      <c r="C309" s="113"/>
      <c r="D309" s="899" t="s">
        <v>66</v>
      </c>
      <c r="E309" s="900"/>
      <c r="F309" s="900"/>
      <c r="G309" s="901"/>
      <c r="H309" s="125">
        <v>0</v>
      </c>
      <c r="I309" s="126">
        <v>98000</v>
      </c>
      <c r="J309" s="126">
        <v>98000</v>
      </c>
      <c r="K309" s="127">
        <v>100</v>
      </c>
      <c r="L309" s="128">
        <f t="shared" si="12"/>
        <v>1.2368961065063874E-2</v>
      </c>
      <c r="M309" s="129">
        <f t="shared" si="13"/>
        <v>0</v>
      </c>
    </row>
    <row r="310" spans="1:13" ht="52.35" customHeight="1">
      <c r="A310" s="149"/>
      <c r="B310" s="150"/>
      <c r="C310" s="150"/>
      <c r="D310" s="148" t="s">
        <v>1</v>
      </c>
      <c r="E310" s="893" t="s">
        <v>68</v>
      </c>
      <c r="F310" s="894"/>
      <c r="G310" s="895"/>
      <c r="H310" s="120">
        <v>0</v>
      </c>
      <c r="I310" s="121">
        <v>98000</v>
      </c>
      <c r="J310" s="121">
        <v>98000</v>
      </c>
      <c r="K310" s="122">
        <v>100</v>
      </c>
      <c r="L310" s="123">
        <f t="shared" si="12"/>
        <v>1.2368961065063874E-2</v>
      </c>
      <c r="M310" s="124">
        <f t="shared" si="13"/>
        <v>0</v>
      </c>
    </row>
    <row r="311" spans="1:13" ht="18" customHeight="1">
      <c r="A311" s="937" t="s">
        <v>169</v>
      </c>
      <c r="B311" s="938"/>
      <c r="C311" s="938"/>
      <c r="D311" s="938"/>
      <c r="E311" s="938"/>
      <c r="F311" s="938"/>
      <c r="G311" s="939"/>
      <c r="H311" s="156">
        <v>0</v>
      </c>
      <c r="I311" s="157">
        <v>227014</v>
      </c>
      <c r="J311" s="157">
        <v>446660</v>
      </c>
      <c r="K311" s="158">
        <v>196.8</v>
      </c>
      <c r="L311" s="159">
        <f t="shared" si="12"/>
        <v>5.6374695401239086E-2</v>
      </c>
      <c r="M311" s="155">
        <f t="shared" si="13"/>
        <v>219646</v>
      </c>
    </row>
    <row r="312" spans="1:13" ht="11.85" customHeight="1">
      <c r="A312" s="936" t="s">
        <v>1</v>
      </c>
      <c r="B312" s="919"/>
      <c r="C312" s="896" t="s">
        <v>170</v>
      </c>
      <c r="D312" s="897"/>
      <c r="E312" s="897"/>
      <c r="F312" s="897"/>
      <c r="G312" s="898"/>
      <c r="H312" s="107">
        <v>0</v>
      </c>
      <c r="I312" s="108">
        <v>0</v>
      </c>
      <c r="J312" s="108">
        <v>3636</v>
      </c>
      <c r="K312" s="109">
        <v>0</v>
      </c>
      <c r="L312" s="110">
        <f t="shared" si="12"/>
        <v>4.5891369829155352E-4</v>
      </c>
      <c r="M312" s="111">
        <f t="shared" si="13"/>
        <v>3636</v>
      </c>
    </row>
    <row r="313" spans="1:13" s="119" customFormat="1" ht="12.75" customHeight="1">
      <c r="A313" s="922"/>
      <c r="B313" s="914"/>
      <c r="C313" s="913" t="s">
        <v>1</v>
      </c>
      <c r="D313" s="899" t="s">
        <v>57</v>
      </c>
      <c r="E313" s="900"/>
      <c r="F313" s="900"/>
      <c r="G313" s="901"/>
      <c r="H313" s="125">
        <v>0</v>
      </c>
      <c r="I313" s="126">
        <v>0</v>
      </c>
      <c r="J313" s="126">
        <v>3636</v>
      </c>
      <c r="K313" s="127">
        <v>0</v>
      </c>
      <c r="L313" s="128">
        <f t="shared" ref="L313:L376" si="14">+J313/$O$11*100</f>
        <v>4.5891369829155352E-4</v>
      </c>
      <c r="M313" s="129">
        <f t="shared" ref="M313:M376" si="15">+J313-I313</f>
        <v>3636</v>
      </c>
    </row>
    <row r="314" spans="1:13" ht="13.5" customHeight="1">
      <c r="A314" s="922"/>
      <c r="B314" s="914"/>
      <c r="C314" s="914"/>
      <c r="D314" s="919" t="s">
        <v>1</v>
      </c>
      <c r="E314" s="893" t="s">
        <v>60</v>
      </c>
      <c r="F314" s="894"/>
      <c r="G314" s="895"/>
      <c r="H314" s="120">
        <v>0</v>
      </c>
      <c r="I314" s="121">
        <v>0</v>
      </c>
      <c r="J314" s="121">
        <v>3403</v>
      </c>
      <c r="K314" s="122">
        <v>0</v>
      </c>
      <c r="L314" s="123">
        <f t="shared" si="14"/>
        <v>4.2950586228992208E-4</v>
      </c>
      <c r="M314" s="124">
        <f t="shared" si="15"/>
        <v>3403</v>
      </c>
    </row>
    <row r="315" spans="1:13" ht="14.25" customHeight="1">
      <c r="A315" s="922"/>
      <c r="B315" s="914"/>
      <c r="C315" s="915"/>
      <c r="D315" s="921"/>
      <c r="E315" s="893" t="s">
        <v>61</v>
      </c>
      <c r="F315" s="894"/>
      <c r="G315" s="895"/>
      <c r="H315" s="120">
        <v>0</v>
      </c>
      <c r="I315" s="121">
        <v>0</v>
      </c>
      <c r="J315" s="121">
        <v>233</v>
      </c>
      <c r="K315" s="122">
        <v>0</v>
      </c>
      <c r="L315" s="123">
        <f t="shared" si="14"/>
        <v>2.9407836001631458E-5</v>
      </c>
      <c r="M315" s="124">
        <f t="shared" si="15"/>
        <v>233</v>
      </c>
    </row>
    <row r="316" spans="1:13" ht="11.85" customHeight="1">
      <c r="A316" s="922"/>
      <c r="B316" s="920"/>
      <c r="C316" s="896" t="s">
        <v>171</v>
      </c>
      <c r="D316" s="897"/>
      <c r="E316" s="897"/>
      <c r="F316" s="897"/>
      <c r="G316" s="898"/>
      <c r="H316" s="107">
        <v>0</v>
      </c>
      <c r="I316" s="108">
        <v>0</v>
      </c>
      <c r="J316" s="108">
        <v>42469</v>
      </c>
      <c r="K316" s="109">
        <v>0</v>
      </c>
      <c r="L316" s="110">
        <f t="shared" si="14"/>
        <v>5.3601776272673238E-3</v>
      </c>
      <c r="M316" s="111">
        <f t="shared" si="15"/>
        <v>42469</v>
      </c>
    </row>
    <row r="317" spans="1:13" s="119" customFormat="1" ht="11.85" customHeight="1">
      <c r="A317" s="922"/>
      <c r="B317" s="914"/>
      <c r="C317" s="913" t="s">
        <v>1</v>
      </c>
      <c r="D317" s="899" t="s">
        <v>57</v>
      </c>
      <c r="E317" s="900"/>
      <c r="F317" s="900"/>
      <c r="G317" s="901"/>
      <c r="H317" s="125">
        <v>0</v>
      </c>
      <c r="I317" s="126">
        <v>0</v>
      </c>
      <c r="J317" s="126">
        <v>42469</v>
      </c>
      <c r="K317" s="127">
        <v>0</v>
      </c>
      <c r="L317" s="128">
        <f t="shared" si="14"/>
        <v>5.3601776272673238E-3</v>
      </c>
      <c r="M317" s="129">
        <f t="shared" si="15"/>
        <v>42469</v>
      </c>
    </row>
    <row r="318" spans="1:13" ht="15" customHeight="1">
      <c r="A318" s="922"/>
      <c r="B318" s="914"/>
      <c r="C318" s="914"/>
      <c r="D318" s="919" t="s">
        <v>1</v>
      </c>
      <c r="E318" s="893" t="s">
        <v>60</v>
      </c>
      <c r="F318" s="894"/>
      <c r="G318" s="895"/>
      <c r="H318" s="120">
        <v>0</v>
      </c>
      <c r="I318" s="121">
        <v>0</v>
      </c>
      <c r="J318" s="121">
        <v>8978</v>
      </c>
      <c r="K318" s="122">
        <v>0</v>
      </c>
      <c r="L318" s="123">
        <f t="shared" si="14"/>
        <v>1.1331482902259536E-3</v>
      </c>
      <c r="M318" s="124">
        <f t="shared" si="15"/>
        <v>8978</v>
      </c>
    </row>
    <row r="319" spans="1:13" ht="11.25" customHeight="1">
      <c r="A319" s="922"/>
      <c r="B319" s="914"/>
      <c r="C319" s="914"/>
      <c r="D319" s="920"/>
      <c r="E319" s="893" t="s">
        <v>61</v>
      </c>
      <c r="F319" s="894"/>
      <c r="G319" s="895"/>
      <c r="H319" s="120">
        <v>0</v>
      </c>
      <c r="I319" s="121">
        <v>0</v>
      </c>
      <c r="J319" s="121">
        <v>22554</v>
      </c>
      <c r="K319" s="122">
        <v>0</v>
      </c>
      <c r="L319" s="123">
        <f t="shared" si="14"/>
        <v>2.8466280394025571E-3</v>
      </c>
      <c r="M319" s="124">
        <f t="shared" si="15"/>
        <v>22554</v>
      </c>
    </row>
    <row r="320" spans="1:13" ht="32.1" customHeight="1">
      <c r="A320" s="922"/>
      <c r="B320" s="914"/>
      <c r="C320" s="915"/>
      <c r="D320" s="921"/>
      <c r="E320" s="893" t="s">
        <v>172</v>
      </c>
      <c r="F320" s="894"/>
      <c r="G320" s="895"/>
      <c r="H320" s="120">
        <v>0</v>
      </c>
      <c r="I320" s="121">
        <v>0</v>
      </c>
      <c r="J320" s="121">
        <v>37</v>
      </c>
      <c r="K320" s="122">
        <v>0</v>
      </c>
      <c r="L320" s="123">
        <f t="shared" si="14"/>
        <v>4.6699138715037076E-6</v>
      </c>
      <c r="M320" s="124">
        <f t="shared" si="15"/>
        <v>37</v>
      </c>
    </row>
    <row r="321" spans="1:13" ht="12.75" customHeight="1">
      <c r="A321" s="922"/>
      <c r="B321" s="920"/>
      <c r="C321" s="896" t="s">
        <v>173</v>
      </c>
      <c r="D321" s="897"/>
      <c r="E321" s="897"/>
      <c r="F321" s="897"/>
      <c r="G321" s="898"/>
      <c r="H321" s="107">
        <v>0</v>
      </c>
      <c r="I321" s="108">
        <v>0</v>
      </c>
      <c r="J321" s="108">
        <v>11592</v>
      </c>
      <c r="K321" s="109">
        <v>0</v>
      </c>
      <c r="L321" s="110">
        <f t="shared" si="14"/>
        <v>1.4630713945532696E-3</v>
      </c>
      <c r="M321" s="111">
        <f t="shared" si="15"/>
        <v>11592</v>
      </c>
    </row>
    <row r="322" spans="1:13" s="119" customFormat="1" ht="11.85" customHeight="1">
      <c r="A322" s="820" t="s">
        <v>1</v>
      </c>
      <c r="B322" s="113"/>
      <c r="C322" s="113"/>
      <c r="D322" s="899" t="s">
        <v>57</v>
      </c>
      <c r="E322" s="900"/>
      <c r="F322" s="900"/>
      <c r="G322" s="901"/>
      <c r="H322" s="125">
        <v>0</v>
      </c>
      <c r="I322" s="126">
        <v>0</v>
      </c>
      <c r="J322" s="126">
        <v>11592</v>
      </c>
      <c r="K322" s="127">
        <v>0</v>
      </c>
      <c r="L322" s="128">
        <f t="shared" si="14"/>
        <v>1.4630713945532696E-3</v>
      </c>
      <c r="M322" s="129">
        <f t="shared" si="15"/>
        <v>11592</v>
      </c>
    </row>
    <row r="323" spans="1:13" ht="11.85" customHeight="1">
      <c r="A323" s="820"/>
      <c r="B323" s="113"/>
      <c r="C323" s="113"/>
      <c r="D323" s="919" t="s">
        <v>1</v>
      </c>
      <c r="E323" s="893" t="s">
        <v>60</v>
      </c>
      <c r="F323" s="894"/>
      <c r="G323" s="895"/>
      <c r="H323" s="120">
        <v>0</v>
      </c>
      <c r="I323" s="121">
        <v>0</v>
      </c>
      <c r="J323" s="121">
        <v>3713</v>
      </c>
      <c r="K323" s="122">
        <v>0</v>
      </c>
      <c r="L323" s="123">
        <f t="shared" si="14"/>
        <v>4.6863216769981798E-4</v>
      </c>
      <c r="M323" s="124">
        <f t="shared" si="15"/>
        <v>3713</v>
      </c>
    </row>
    <row r="324" spans="1:13" ht="30" customHeight="1">
      <c r="A324" s="820" t="s">
        <v>1</v>
      </c>
      <c r="B324" s="113"/>
      <c r="C324" s="150"/>
      <c r="D324" s="921"/>
      <c r="E324" s="893" t="s">
        <v>172</v>
      </c>
      <c r="F324" s="894"/>
      <c r="G324" s="895"/>
      <c r="H324" s="120">
        <v>0</v>
      </c>
      <c r="I324" s="121">
        <v>0</v>
      </c>
      <c r="J324" s="121">
        <v>7879</v>
      </c>
      <c r="K324" s="122">
        <v>0</v>
      </c>
      <c r="L324" s="123">
        <f t="shared" si="14"/>
        <v>9.9443922685345178E-4</v>
      </c>
      <c r="M324" s="124">
        <f t="shared" si="15"/>
        <v>7879</v>
      </c>
    </row>
    <row r="325" spans="1:13" ht="11.85" customHeight="1">
      <c r="A325" s="820"/>
      <c r="B325" s="113"/>
      <c r="C325" s="896" t="s">
        <v>174</v>
      </c>
      <c r="D325" s="897"/>
      <c r="E325" s="897"/>
      <c r="F325" s="897"/>
      <c r="G325" s="898"/>
      <c r="H325" s="107">
        <v>0</v>
      </c>
      <c r="I325" s="108">
        <v>59775</v>
      </c>
      <c r="J325" s="108">
        <v>183236</v>
      </c>
      <c r="K325" s="109">
        <v>306.5</v>
      </c>
      <c r="L325" s="110">
        <f t="shared" si="14"/>
        <v>2.3126928058347391E-2</v>
      </c>
      <c r="M325" s="111">
        <f t="shared" si="15"/>
        <v>123461</v>
      </c>
    </row>
    <row r="326" spans="1:13" s="119" customFormat="1" ht="17.25" customHeight="1">
      <c r="A326" s="820"/>
      <c r="B326" s="113"/>
      <c r="C326" s="106" t="s">
        <v>1</v>
      </c>
      <c r="D326" s="899" t="s">
        <v>57</v>
      </c>
      <c r="E326" s="900"/>
      <c r="F326" s="900"/>
      <c r="G326" s="901"/>
      <c r="H326" s="125">
        <v>0</v>
      </c>
      <c r="I326" s="126">
        <v>59775</v>
      </c>
      <c r="J326" s="126">
        <v>182836</v>
      </c>
      <c r="K326" s="127">
        <v>305.89999999999998</v>
      </c>
      <c r="L326" s="128">
        <f t="shared" si="14"/>
        <v>2.3076442502979782E-2</v>
      </c>
      <c r="M326" s="129">
        <f t="shared" si="15"/>
        <v>123061</v>
      </c>
    </row>
    <row r="327" spans="1:13" ht="15" customHeight="1">
      <c r="A327" s="820"/>
      <c r="B327" s="113"/>
      <c r="C327" s="113"/>
      <c r="D327" s="919" t="s">
        <v>1</v>
      </c>
      <c r="E327" s="893" t="s">
        <v>60</v>
      </c>
      <c r="F327" s="894"/>
      <c r="G327" s="895"/>
      <c r="H327" s="120">
        <v>0</v>
      </c>
      <c r="I327" s="121">
        <v>0</v>
      </c>
      <c r="J327" s="121">
        <v>10681</v>
      </c>
      <c r="K327" s="122">
        <v>0</v>
      </c>
      <c r="L327" s="123">
        <f t="shared" si="14"/>
        <v>1.3480905422035433E-3</v>
      </c>
      <c r="M327" s="124">
        <f t="shared" si="15"/>
        <v>10681</v>
      </c>
    </row>
    <row r="328" spans="1:13" ht="12.75" customHeight="1">
      <c r="A328" s="820"/>
      <c r="B328" s="113"/>
      <c r="C328" s="113"/>
      <c r="D328" s="920"/>
      <c r="E328" s="893" t="s">
        <v>61</v>
      </c>
      <c r="F328" s="894"/>
      <c r="G328" s="895"/>
      <c r="H328" s="120">
        <v>0</v>
      </c>
      <c r="I328" s="121">
        <v>0</v>
      </c>
      <c r="J328" s="121">
        <v>3874</v>
      </c>
      <c r="K328" s="122">
        <v>0</v>
      </c>
      <c r="L328" s="123">
        <f t="shared" si="14"/>
        <v>4.8895260373528005E-4</v>
      </c>
      <c r="M328" s="124">
        <f t="shared" si="15"/>
        <v>3874</v>
      </c>
    </row>
    <row r="329" spans="1:13" ht="38.25" customHeight="1">
      <c r="A329" s="820"/>
      <c r="B329" s="113"/>
      <c r="C329" s="113"/>
      <c r="D329" s="920"/>
      <c r="E329" s="893" t="s">
        <v>172</v>
      </c>
      <c r="F329" s="894"/>
      <c r="G329" s="895"/>
      <c r="H329" s="120">
        <v>0</v>
      </c>
      <c r="I329" s="121">
        <v>0</v>
      </c>
      <c r="J329" s="121">
        <v>108757</v>
      </c>
      <c r="K329" s="122">
        <v>0</v>
      </c>
      <c r="L329" s="123">
        <f t="shared" si="14"/>
        <v>1.3726643862787264E-2</v>
      </c>
      <c r="M329" s="124">
        <f t="shared" si="15"/>
        <v>108757</v>
      </c>
    </row>
    <row r="330" spans="1:13" ht="49.5" customHeight="1">
      <c r="A330" s="820"/>
      <c r="B330" s="113"/>
      <c r="C330" s="113"/>
      <c r="D330" s="920"/>
      <c r="E330" s="893" t="s">
        <v>148</v>
      </c>
      <c r="F330" s="894"/>
      <c r="G330" s="895"/>
      <c r="H330" s="120">
        <v>0</v>
      </c>
      <c r="I330" s="121">
        <v>5692</v>
      </c>
      <c r="J330" s="121">
        <v>5442</v>
      </c>
      <c r="K330" s="122">
        <v>95.6</v>
      </c>
      <c r="L330" s="123">
        <f t="shared" si="14"/>
        <v>6.8685598077630207E-4</v>
      </c>
      <c r="M330" s="124">
        <f t="shared" si="15"/>
        <v>-250</v>
      </c>
    </row>
    <row r="331" spans="1:13" ht="36" customHeight="1">
      <c r="A331" s="820"/>
      <c r="B331" s="113"/>
      <c r="C331" s="113"/>
      <c r="D331" s="921"/>
      <c r="E331" s="893" t="s">
        <v>175</v>
      </c>
      <c r="F331" s="894"/>
      <c r="G331" s="895"/>
      <c r="H331" s="120">
        <v>0</v>
      </c>
      <c r="I331" s="121">
        <v>54083</v>
      </c>
      <c r="J331" s="121">
        <v>54083</v>
      </c>
      <c r="K331" s="122">
        <v>100</v>
      </c>
      <c r="L331" s="123">
        <f t="shared" si="14"/>
        <v>6.8260257273658111E-3</v>
      </c>
      <c r="M331" s="124">
        <f t="shared" si="15"/>
        <v>0</v>
      </c>
    </row>
    <row r="332" spans="1:13" s="119" customFormat="1" ht="11.85" customHeight="1">
      <c r="A332" s="820"/>
      <c r="B332" s="113"/>
      <c r="C332" s="113"/>
      <c r="D332" s="899" t="s">
        <v>66</v>
      </c>
      <c r="E332" s="900"/>
      <c r="F332" s="900"/>
      <c r="G332" s="901"/>
      <c r="H332" s="125">
        <v>0</v>
      </c>
      <c r="I332" s="1189">
        <v>0</v>
      </c>
      <c r="J332" s="1189">
        <v>400</v>
      </c>
      <c r="K332" s="1190">
        <v>0</v>
      </c>
      <c r="L332" s="1191">
        <f t="shared" si="14"/>
        <v>5.0485555367607644E-5</v>
      </c>
      <c r="M332" s="1192">
        <f t="shared" si="15"/>
        <v>400</v>
      </c>
    </row>
    <row r="333" spans="1:13" ht="15" customHeight="1">
      <c r="A333" s="822"/>
      <c r="B333" s="823"/>
      <c r="C333" s="823"/>
      <c r="D333" s="172" t="s">
        <v>1</v>
      </c>
      <c r="E333" s="902" t="s">
        <v>67</v>
      </c>
      <c r="F333" s="903"/>
      <c r="G333" s="904"/>
      <c r="H333" s="134">
        <v>0</v>
      </c>
      <c r="I333" s="135">
        <v>0</v>
      </c>
      <c r="J333" s="135">
        <v>400</v>
      </c>
      <c r="K333" s="136">
        <v>0</v>
      </c>
      <c r="L333" s="137">
        <f t="shared" si="14"/>
        <v>5.0485555367607644E-5</v>
      </c>
      <c r="M333" s="138">
        <f t="shared" si="15"/>
        <v>400</v>
      </c>
    </row>
    <row r="334" spans="1:13" ht="11.85" customHeight="1">
      <c r="A334" s="820"/>
      <c r="B334" s="113"/>
      <c r="C334" s="930" t="s">
        <v>176</v>
      </c>
      <c r="D334" s="931"/>
      <c r="E334" s="931"/>
      <c r="F334" s="931"/>
      <c r="G334" s="1184"/>
      <c r="H334" s="143">
        <v>0</v>
      </c>
      <c r="I334" s="1185">
        <v>0</v>
      </c>
      <c r="J334" s="1185">
        <v>66429</v>
      </c>
      <c r="K334" s="1186">
        <v>0</v>
      </c>
      <c r="L334" s="1187">
        <f t="shared" si="14"/>
        <v>8.3842623937870221E-3</v>
      </c>
      <c r="M334" s="1188">
        <f t="shared" si="15"/>
        <v>66429</v>
      </c>
    </row>
    <row r="335" spans="1:13" s="119" customFormat="1" ht="11.85" customHeight="1">
      <c r="A335" s="820"/>
      <c r="B335" s="113"/>
      <c r="C335" s="913" t="s">
        <v>1</v>
      </c>
      <c r="D335" s="899" t="s">
        <v>57</v>
      </c>
      <c r="E335" s="900"/>
      <c r="F335" s="900"/>
      <c r="G335" s="901"/>
      <c r="H335" s="125">
        <v>0</v>
      </c>
      <c r="I335" s="126">
        <v>0</v>
      </c>
      <c r="J335" s="126">
        <v>64084</v>
      </c>
      <c r="K335" s="127">
        <v>0</v>
      </c>
      <c r="L335" s="128">
        <f t="shared" si="14"/>
        <v>8.0882908254444226E-3</v>
      </c>
      <c r="M335" s="129">
        <f t="shared" si="15"/>
        <v>64084</v>
      </c>
    </row>
    <row r="336" spans="1:13" ht="12.75" customHeight="1">
      <c r="A336" s="820"/>
      <c r="B336" s="113"/>
      <c r="C336" s="914"/>
      <c r="D336" s="919" t="s">
        <v>1</v>
      </c>
      <c r="E336" s="893" t="s">
        <v>60</v>
      </c>
      <c r="F336" s="894"/>
      <c r="G336" s="895"/>
      <c r="H336" s="120">
        <v>0</v>
      </c>
      <c r="I336" s="121">
        <v>0</v>
      </c>
      <c r="J336" s="121">
        <v>3429</v>
      </c>
      <c r="K336" s="122">
        <v>0</v>
      </c>
      <c r="L336" s="123">
        <f t="shared" si="14"/>
        <v>4.3278742338881653E-4</v>
      </c>
      <c r="M336" s="124">
        <f t="shared" si="15"/>
        <v>3429</v>
      </c>
    </row>
    <row r="337" spans="1:13" ht="15" customHeight="1">
      <c r="A337" s="820"/>
      <c r="B337" s="113"/>
      <c r="C337" s="914"/>
      <c r="D337" s="920"/>
      <c r="E337" s="893" t="s">
        <v>61</v>
      </c>
      <c r="F337" s="894"/>
      <c r="G337" s="895"/>
      <c r="H337" s="120">
        <v>0</v>
      </c>
      <c r="I337" s="121">
        <v>0</v>
      </c>
      <c r="J337" s="121">
        <v>11465</v>
      </c>
      <c r="K337" s="122">
        <v>0</v>
      </c>
      <c r="L337" s="123">
        <f t="shared" si="14"/>
        <v>1.4470422307240542E-3</v>
      </c>
      <c r="M337" s="124">
        <f t="shared" si="15"/>
        <v>11465</v>
      </c>
    </row>
    <row r="338" spans="1:13" ht="38.25" customHeight="1">
      <c r="A338" s="820"/>
      <c r="B338" s="113"/>
      <c r="C338" s="914"/>
      <c r="D338" s="921"/>
      <c r="E338" s="893" t="s">
        <v>172</v>
      </c>
      <c r="F338" s="894"/>
      <c r="G338" s="895"/>
      <c r="H338" s="120">
        <v>0</v>
      </c>
      <c r="I338" s="121">
        <v>0</v>
      </c>
      <c r="J338" s="121">
        <v>49191</v>
      </c>
      <c r="K338" s="122">
        <v>0</v>
      </c>
      <c r="L338" s="123">
        <f t="shared" si="14"/>
        <v>6.2085873852199694E-3</v>
      </c>
      <c r="M338" s="124">
        <f t="shared" si="15"/>
        <v>49191</v>
      </c>
    </row>
    <row r="339" spans="1:13" s="119" customFormat="1" ht="11.85" customHeight="1">
      <c r="A339" s="820"/>
      <c r="B339" s="113"/>
      <c r="C339" s="914"/>
      <c r="D339" s="899" t="s">
        <v>66</v>
      </c>
      <c r="E339" s="900"/>
      <c r="F339" s="900"/>
      <c r="G339" s="901"/>
      <c r="H339" s="125">
        <v>0</v>
      </c>
      <c r="I339" s="126">
        <v>0</v>
      </c>
      <c r="J339" s="126">
        <v>2344</v>
      </c>
      <c r="K339" s="127">
        <v>0</v>
      </c>
      <c r="L339" s="128">
        <f t="shared" si="14"/>
        <v>2.9584535445418083E-4</v>
      </c>
      <c r="M339" s="129">
        <f t="shared" si="15"/>
        <v>2344</v>
      </c>
    </row>
    <row r="340" spans="1:13" ht="15.75" customHeight="1">
      <c r="A340" s="820"/>
      <c r="B340" s="113"/>
      <c r="C340" s="915"/>
      <c r="D340" s="148" t="s">
        <v>1</v>
      </c>
      <c r="E340" s="893" t="s">
        <v>67</v>
      </c>
      <c r="F340" s="894"/>
      <c r="G340" s="895"/>
      <c r="H340" s="120">
        <v>0</v>
      </c>
      <c r="I340" s="121">
        <v>0</v>
      </c>
      <c r="J340" s="121">
        <v>2344</v>
      </c>
      <c r="K340" s="122">
        <v>0</v>
      </c>
      <c r="L340" s="123">
        <f t="shared" si="14"/>
        <v>2.9584535445418083E-4</v>
      </c>
      <c r="M340" s="124">
        <f t="shared" si="15"/>
        <v>2344</v>
      </c>
    </row>
    <row r="341" spans="1:13" ht="11.85" customHeight="1">
      <c r="A341" s="820"/>
      <c r="B341" s="113"/>
      <c r="C341" s="896" t="s">
        <v>177</v>
      </c>
      <c r="D341" s="897"/>
      <c r="E341" s="897"/>
      <c r="F341" s="897"/>
      <c r="G341" s="898"/>
      <c r="H341" s="107">
        <v>0</v>
      </c>
      <c r="I341" s="108">
        <v>167239</v>
      </c>
      <c r="J341" s="108">
        <v>139297</v>
      </c>
      <c r="K341" s="109">
        <v>83.3</v>
      </c>
      <c r="L341" s="110">
        <f t="shared" si="14"/>
        <v>1.7581216015104106E-2</v>
      </c>
      <c r="M341" s="111">
        <f t="shared" si="15"/>
        <v>-27942</v>
      </c>
    </row>
    <row r="342" spans="1:13" s="119" customFormat="1" ht="11.85" customHeight="1">
      <c r="A342" s="820"/>
      <c r="B342" s="113"/>
      <c r="C342" s="913" t="s">
        <v>1</v>
      </c>
      <c r="D342" s="899" t="s">
        <v>57</v>
      </c>
      <c r="E342" s="900"/>
      <c r="F342" s="900"/>
      <c r="G342" s="901"/>
      <c r="H342" s="125">
        <v>0</v>
      </c>
      <c r="I342" s="126">
        <v>167239</v>
      </c>
      <c r="J342" s="126">
        <v>139297</v>
      </c>
      <c r="K342" s="127">
        <v>83.3</v>
      </c>
      <c r="L342" s="128">
        <f t="shared" si="14"/>
        <v>1.7581216015104106E-2</v>
      </c>
      <c r="M342" s="129">
        <f t="shared" si="15"/>
        <v>-27942</v>
      </c>
    </row>
    <row r="343" spans="1:13" ht="11.85" customHeight="1">
      <c r="A343" s="820"/>
      <c r="B343" s="113"/>
      <c r="C343" s="914"/>
      <c r="D343" s="919" t="s">
        <v>1</v>
      </c>
      <c r="E343" s="893" t="s">
        <v>60</v>
      </c>
      <c r="F343" s="894"/>
      <c r="G343" s="895"/>
      <c r="H343" s="120">
        <v>0</v>
      </c>
      <c r="I343" s="121">
        <v>0</v>
      </c>
      <c r="J343" s="121">
        <v>3014</v>
      </c>
      <c r="K343" s="122">
        <v>0</v>
      </c>
      <c r="L343" s="123">
        <f t="shared" si="14"/>
        <v>3.8040865969492368E-4</v>
      </c>
      <c r="M343" s="124">
        <f t="shared" si="15"/>
        <v>3014</v>
      </c>
    </row>
    <row r="344" spans="1:13" ht="11.85" customHeight="1">
      <c r="A344" s="820"/>
      <c r="B344" s="113"/>
      <c r="C344" s="914"/>
      <c r="D344" s="920"/>
      <c r="E344" s="893" t="s">
        <v>61</v>
      </c>
      <c r="F344" s="894"/>
      <c r="G344" s="895"/>
      <c r="H344" s="120">
        <v>0</v>
      </c>
      <c r="I344" s="121">
        <v>0</v>
      </c>
      <c r="J344" s="121">
        <v>3358</v>
      </c>
      <c r="K344" s="122">
        <v>0</v>
      </c>
      <c r="L344" s="123">
        <f t="shared" si="14"/>
        <v>4.2382623731106617E-4</v>
      </c>
      <c r="M344" s="124">
        <f t="shared" si="15"/>
        <v>3358</v>
      </c>
    </row>
    <row r="345" spans="1:13" ht="40.5" customHeight="1">
      <c r="A345" s="820"/>
      <c r="B345" s="113"/>
      <c r="C345" s="914"/>
      <c r="D345" s="920"/>
      <c r="E345" s="893" t="s">
        <v>175</v>
      </c>
      <c r="F345" s="894"/>
      <c r="G345" s="895"/>
      <c r="H345" s="120">
        <v>0</v>
      </c>
      <c r="I345" s="121">
        <v>167239</v>
      </c>
      <c r="J345" s="121">
        <v>132899</v>
      </c>
      <c r="K345" s="122">
        <v>79.5</v>
      </c>
      <c r="L345" s="123">
        <f t="shared" si="14"/>
        <v>1.6773699556999224E-2</v>
      </c>
      <c r="M345" s="124">
        <f t="shared" si="15"/>
        <v>-34340</v>
      </c>
    </row>
    <row r="346" spans="1:13" ht="60" customHeight="1">
      <c r="A346" s="149"/>
      <c r="B346" s="150"/>
      <c r="C346" s="915"/>
      <c r="D346" s="921"/>
      <c r="E346" s="893" t="s">
        <v>99</v>
      </c>
      <c r="F346" s="894"/>
      <c r="G346" s="895"/>
      <c r="H346" s="120">
        <v>0</v>
      </c>
      <c r="I346" s="121">
        <v>0</v>
      </c>
      <c r="J346" s="121">
        <v>26</v>
      </c>
      <c r="K346" s="122">
        <v>0</v>
      </c>
      <c r="L346" s="123">
        <f t="shared" si="14"/>
        <v>3.2815610988944975E-6</v>
      </c>
      <c r="M346" s="124">
        <f t="shared" si="15"/>
        <v>26</v>
      </c>
    </row>
    <row r="347" spans="1:13" ht="16.5" customHeight="1">
      <c r="A347" s="937" t="s">
        <v>178</v>
      </c>
      <c r="B347" s="938"/>
      <c r="C347" s="938"/>
      <c r="D347" s="938"/>
      <c r="E347" s="938"/>
      <c r="F347" s="938"/>
      <c r="G347" s="939"/>
      <c r="H347" s="156">
        <v>0</v>
      </c>
      <c r="I347" s="157">
        <v>0</v>
      </c>
      <c r="J347" s="157">
        <v>3096</v>
      </c>
      <c r="K347" s="158">
        <v>0</v>
      </c>
      <c r="L347" s="159">
        <f t="shared" si="14"/>
        <v>3.9075819854528319E-4</v>
      </c>
      <c r="M347" s="155">
        <f t="shared" si="15"/>
        <v>3096</v>
      </c>
    </row>
    <row r="348" spans="1:13" ht="13.5" customHeight="1">
      <c r="A348" s="936" t="s">
        <v>1</v>
      </c>
      <c r="B348" s="913"/>
      <c r="C348" s="896" t="s">
        <v>179</v>
      </c>
      <c r="D348" s="897"/>
      <c r="E348" s="897"/>
      <c r="F348" s="897"/>
      <c r="G348" s="898"/>
      <c r="H348" s="107">
        <v>0</v>
      </c>
      <c r="I348" s="108">
        <v>0</v>
      </c>
      <c r="J348" s="108">
        <v>3096</v>
      </c>
      <c r="K348" s="109">
        <v>0</v>
      </c>
      <c r="L348" s="110">
        <f t="shared" si="14"/>
        <v>3.9075819854528319E-4</v>
      </c>
      <c r="M348" s="111">
        <f t="shared" si="15"/>
        <v>3096</v>
      </c>
    </row>
    <row r="349" spans="1:13" s="119" customFormat="1" ht="15" customHeight="1">
      <c r="A349" s="922"/>
      <c r="B349" s="914"/>
      <c r="C349" s="913" t="s">
        <v>1</v>
      </c>
      <c r="D349" s="899" t="s">
        <v>57</v>
      </c>
      <c r="E349" s="900"/>
      <c r="F349" s="900"/>
      <c r="G349" s="901"/>
      <c r="H349" s="125">
        <v>0</v>
      </c>
      <c r="I349" s="126">
        <v>0</v>
      </c>
      <c r="J349" s="126">
        <v>3096</v>
      </c>
      <c r="K349" s="127">
        <v>0</v>
      </c>
      <c r="L349" s="128">
        <f t="shared" si="14"/>
        <v>3.9075819854528319E-4</v>
      </c>
      <c r="M349" s="129">
        <f t="shared" si="15"/>
        <v>3096</v>
      </c>
    </row>
    <row r="350" spans="1:13" ht="12.75" customHeight="1">
      <c r="A350" s="922"/>
      <c r="B350" s="914"/>
      <c r="C350" s="914"/>
      <c r="D350" s="142" t="s">
        <v>1</v>
      </c>
      <c r="E350" s="893" t="s">
        <v>60</v>
      </c>
      <c r="F350" s="894"/>
      <c r="G350" s="895"/>
      <c r="H350" s="120">
        <v>0</v>
      </c>
      <c r="I350" s="121">
        <v>0</v>
      </c>
      <c r="J350" s="121">
        <v>57</v>
      </c>
      <c r="K350" s="122">
        <v>0</v>
      </c>
      <c r="L350" s="123">
        <f t="shared" si="14"/>
        <v>7.1941916398840901E-6</v>
      </c>
      <c r="M350" s="124">
        <f t="shared" si="15"/>
        <v>57</v>
      </c>
    </row>
    <row r="351" spans="1:13" ht="13.5" customHeight="1">
      <c r="A351" s="922" t="s">
        <v>1</v>
      </c>
      <c r="B351" s="914"/>
      <c r="C351" s="914"/>
      <c r="D351" s="920"/>
      <c r="E351" s="893" t="s">
        <v>61</v>
      </c>
      <c r="F351" s="894"/>
      <c r="G351" s="895"/>
      <c r="H351" s="120">
        <v>0</v>
      </c>
      <c r="I351" s="121">
        <v>0</v>
      </c>
      <c r="J351" s="121">
        <v>141</v>
      </c>
      <c r="K351" s="122">
        <v>0</v>
      </c>
      <c r="L351" s="123">
        <f t="shared" si="14"/>
        <v>1.7796158267081695E-5</v>
      </c>
      <c r="M351" s="124">
        <f t="shared" si="15"/>
        <v>141</v>
      </c>
    </row>
    <row r="352" spans="1:13" ht="51.75" customHeight="1">
      <c r="A352" s="926"/>
      <c r="B352" s="915"/>
      <c r="C352" s="915"/>
      <c r="D352" s="921"/>
      <c r="E352" s="893" t="s">
        <v>99</v>
      </c>
      <c r="F352" s="894"/>
      <c r="G352" s="895"/>
      <c r="H352" s="120">
        <v>0</v>
      </c>
      <c r="I352" s="121">
        <v>0</v>
      </c>
      <c r="J352" s="121">
        <v>2899</v>
      </c>
      <c r="K352" s="122">
        <v>0</v>
      </c>
      <c r="L352" s="123">
        <f t="shared" si="14"/>
        <v>3.6589406252673646E-4</v>
      </c>
      <c r="M352" s="124">
        <f t="shared" si="15"/>
        <v>2899</v>
      </c>
    </row>
    <row r="353" spans="1:13" ht="15" customHeight="1">
      <c r="A353" s="937" t="s">
        <v>180</v>
      </c>
      <c r="B353" s="938"/>
      <c r="C353" s="938"/>
      <c r="D353" s="938"/>
      <c r="E353" s="938"/>
      <c r="F353" s="938"/>
      <c r="G353" s="939"/>
      <c r="H353" s="156">
        <v>19631000</v>
      </c>
      <c r="I353" s="157">
        <v>1347144</v>
      </c>
      <c r="J353" s="157">
        <v>1796808</v>
      </c>
      <c r="K353" s="158">
        <v>133.4</v>
      </c>
      <c r="L353" s="159">
        <f t="shared" si="14"/>
        <v>0.22678212442240092</v>
      </c>
      <c r="M353" s="155">
        <f t="shared" si="15"/>
        <v>449664</v>
      </c>
    </row>
    <row r="354" spans="1:13" ht="11.85" customHeight="1">
      <c r="A354" s="936" t="s">
        <v>1</v>
      </c>
      <c r="B354" s="913"/>
      <c r="C354" s="896" t="s">
        <v>181</v>
      </c>
      <c r="D354" s="897"/>
      <c r="E354" s="897"/>
      <c r="F354" s="897"/>
      <c r="G354" s="898"/>
      <c r="H354" s="107">
        <v>19595000</v>
      </c>
      <c r="I354" s="108">
        <v>1223144</v>
      </c>
      <c r="J354" s="108">
        <v>1227741</v>
      </c>
      <c r="K354" s="109">
        <v>100.4</v>
      </c>
      <c r="L354" s="110">
        <f t="shared" si="14"/>
        <v>0.15495796558145494</v>
      </c>
      <c r="M354" s="111">
        <f t="shared" si="15"/>
        <v>4597</v>
      </c>
    </row>
    <row r="355" spans="1:13" s="119" customFormat="1" ht="11.85" customHeight="1">
      <c r="A355" s="922"/>
      <c r="B355" s="914"/>
      <c r="C355" s="913" t="s">
        <v>1</v>
      </c>
      <c r="D355" s="899" t="s">
        <v>57</v>
      </c>
      <c r="E355" s="900"/>
      <c r="F355" s="900"/>
      <c r="G355" s="901"/>
      <c r="H355" s="125">
        <v>0</v>
      </c>
      <c r="I355" s="126">
        <v>0</v>
      </c>
      <c r="J355" s="126">
        <v>5802</v>
      </c>
      <c r="K355" s="127">
        <v>0</v>
      </c>
      <c r="L355" s="128">
        <f t="shared" si="14"/>
        <v>7.3229298060714892E-4</v>
      </c>
      <c r="M355" s="129">
        <f t="shared" si="15"/>
        <v>5802</v>
      </c>
    </row>
    <row r="356" spans="1:13" ht="46.5" customHeight="1">
      <c r="A356" s="922"/>
      <c r="B356" s="914"/>
      <c r="C356" s="914"/>
      <c r="D356" s="175" t="s">
        <v>1</v>
      </c>
      <c r="E356" s="942" t="s">
        <v>99</v>
      </c>
      <c r="F356" s="943"/>
      <c r="G356" s="944"/>
      <c r="H356" s="161">
        <v>0</v>
      </c>
      <c r="I356" s="162">
        <v>0</v>
      </c>
      <c r="J356" s="162">
        <v>5802</v>
      </c>
      <c r="K356" s="163">
        <v>0</v>
      </c>
      <c r="L356" s="164">
        <f t="shared" si="14"/>
        <v>7.3229298060714892E-4</v>
      </c>
      <c r="M356" s="165">
        <f t="shared" si="15"/>
        <v>5802</v>
      </c>
    </row>
    <row r="357" spans="1:13" s="119" customFormat="1" ht="11.85" customHeight="1">
      <c r="A357" s="922"/>
      <c r="B357" s="914"/>
      <c r="C357" s="914"/>
      <c r="D357" s="899" t="s">
        <v>66</v>
      </c>
      <c r="E357" s="900"/>
      <c r="F357" s="900"/>
      <c r="G357" s="901"/>
      <c r="H357" s="125">
        <v>19595000</v>
      </c>
      <c r="I357" s="126">
        <v>1223144</v>
      </c>
      <c r="J357" s="126">
        <v>1221939</v>
      </c>
      <c r="K357" s="127">
        <v>99.9</v>
      </c>
      <c r="L357" s="128">
        <f t="shared" si="14"/>
        <v>0.1542256726008478</v>
      </c>
      <c r="M357" s="129">
        <f t="shared" si="15"/>
        <v>-1205</v>
      </c>
    </row>
    <row r="358" spans="1:13" ht="36" customHeight="1">
      <c r="A358" s="922"/>
      <c r="B358" s="914"/>
      <c r="C358" s="914"/>
      <c r="D358" s="919" t="s">
        <v>1</v>
      </c>
      <c r="E358" s="893" t="s">
        <v>116</v>
      </c>
      <c r="F358" s="894"/>
      <c r="G358" s="895"/>
      <c r="H358" s="120">
        <v>2000000</v>
      </c>
      <c r="I358" s="121">
        <v>1223144</v>
      </c>
      <c r="J358" s="162">
        <v>1221939</v>
      </c>
      <c r="K358" s="163">
        <v>99.9</v>
      </c>
      <c r="L358" s="164">
        <f t="shared" si="14"/>
        <v>0.1542256726008478</v>
      </c>
      <c r="M358" s="165">
        <f t="shared" si="15"/>
        <v>-1205</v>
      </c>
    </row>
    <row r="359" spans="1:13" ht="37.5" customHeight="1">
      <c r="A359" s="922"/>
      <c r="B359" s="914"/>
      <c r="C359" s="915"/>
      <c r="D359" s="921"/>
      <c r="E359" s="893" t="s">
        <v>108</v>
      </c>
      <c r="F359" s="894"/>
      <c r="G359" s="895"/>
      <c r="H359" s="120">
        <v>17595000</v>
      </c>
      <c r="I359" s="121">
        <v>0</v>
      </c>
      <c r="J359" s="121">
        <v>0</v>
      </c>
      <c r="K359" s="122">
        <v>0</v>
      </c>
      <c r="L359" s="123">
        <f t="shared" si="14"/>
        <v>0</v>
      </c>
      <c r="M359" s="124">
        <f t="shared" si="15"/>
        <v>0</v>
      </c>
    </row>
    <row r="360" spans="1:13" ht="11.85" customHeight="1">
      <c r="A360" s="922"/>
      <c r="B360" s="914"/>
      <c r="C360" s="896" t="s">
        <v>182</v>
      </c>
      <c r="D360" s="897"/>
      <c r="E360" s="897"/>
      <c r="F360" s="897"/>
      <c r="G360" s="898"/>
      <c r="H360" s="107">
        <v>0</v>
      </c>
      <c r="I360" s="108">
        <v>0</v>
      </c>
      <c r="J360" s="108">
        <v>448509</v>
      </c>
      <c r="K360" s="109">
        <v>0</v>
      </c>
      <c r="L360" s="110">
        <f t="shared" si="14"/>
        <v>5.6608064880925846E-2</v>
      </c>
      <c r="M360" s="111">
        <f t="shared" si="15"/>
        <v>448509</v>
      </c>
    </row>
    <row r="361" spans="1:13" s="119" customFormat="1" ht="11.85" customHeight="1">
      <c r="A361" s="922"/>
      <c r="B361" s="914"/>
      <c r="C361" s="913" t="s">
        <v>1</v>
      </c>
      <c r="D361" s="899" t="s">
        <v>57</v>
      </c>
      <c r="E361" s="900"/>
      <c r="F361" s="900"/>
      <c r="G361" s="901"/>
      <c r="H361" s="125">
        <v>0</v>
      </c>
      <c r="I361" s="126">
        <v>0</v>
      </c>
      <c r="J361" s="126">
        <v>448509</v>
      </c>
      <c r="K361" s="127">
        <v>0</v>
      </c>
      <c r="L361" s="128">
        <f t="shared" si="14"/>
        <v>5.6608064880925846E-2</v>
      </c>
      <c r="M361" s="129">
        <f t="shared" si="15"/>
        <v>448509</v>
      </c>
    </row>
    <row r="362" spans="1:13" ht="11.85" customHeight="1">
      <c r="A362" s="922"/>
      <c r="B362" s="914"/>
      <c r="C362" s="914"/>
      <c r="D362" s="919" t="s">
        <v>1</v>
      </c>
      <c r="E362" s="893" t="s">
        <v>60</v>
      </c>
      <c r="F362" s="894"/>
      <c r="G362" s="895"/>
      <c r="H362" s="120">
        <v>0</v>
      </c>
      <c r="I362" s="121">
        <v>0</v>
      </c>
      <c r="J362" s="121">
        <v>13104</v>
      </c>
      <c r="K362" s="122">
        <v>0</v>
      </c>
      <c r="L362" s="123">
        <f t="shared" si="14"/>
        <v>1.6539067938428265E-3</v>
      </c>
      <c r="M362" s="124">
        <f t="shared" si="15"/>
        <v>13104</v>
      </c>
    </row>
    <row r="363" spans="1:13" ht="11.85" customHeight="1">
      <c r="A363" s="922"/>
      <c r="B363" s="914"/>
      <c r="C363" s="915"/>
      <c r="D363" s="921"/>
      <c r="E363" s="893" t="s">
        <v>61</v>
      </c>
      <c r="F363" s="894"/>
      <c r="G363" s="895"/>
      <c r="H363" s="120">
        <v>0</v>
      </c>
      <c r="I363" s="121">
        <v>0</v>
      </c>
      <c r="J363" s="121">
        <v>435405</v>
      </c>
      <c r="K363" s="122">
        <v>0</v>
      </c>
      <c r="L363" s="123">
        <f t="shared" si="14"/>
        <v>5.4954158087083024E-2</v>
      </c>
      <c r="M363" s="124">
        <f t="shared" si="15"/>
        <v>435405</v>
      </c>
    </row>
    <row r="364" spans="1:13" ht="11.85" customHeight="1">
      <c r="A364" s="922"/>
      <c r="B364" s="914"/>
      <c r="C364" s="896" t="s">
        <v>183</v>
      </c>
      <c r="D364" s="897"/>
      <c r="E364" s="897"/>
      <c r="F364" s="897"/>
      <c r="G364" s="898"/>
      <c r="H364" s="107">
        <v>0</v>
      </c>
      <c r="I364" s="108">
        <v>84000</v>
      </c>
      <c r="J364" s="108">
        <v>84000</v>
      </c>
      <c r="K364" s="109">
        <v>100</v>
      </c>
      <c r="L364" s="110">
        <f t="shared" si="14"/>
        <v>1.0601966627197607E-2</v>
      </c>
      <c r="M364" s="111">
        <f t="shared" si="15"/>
        <v>0</v>
      </c>
    </row>
    <row r="365" spans="1:13" s="119" customFormat="1" ht="11.85" customHeight="1">
      <c r="A365" s="922"/>
      <c r="B365" s="914"/>
      <c r="C365" s="913" t="s">
        <v>1</v>
      </c>
      <c r="D365" s="899" t="s">
        <v>66</v>
      </c>
      <c r="E365" s="900"/>
      <c r="F365" s="900"/>
      <c r="G365" s="901"/>
      <c r="H365" s="125">
        <v>0</v>
      </c>
      <c r="I365" s="126">
        <v>84000</v>
      </c>
      <c r="J365" s="126">
        <v>84000</v>
      </c>
      <c r="K365" s="127">
        <v>100</v>
      </c>
      <c r="L365" s="128">
        <f t="shared" si="14"/>
        <v>1.0601966627197607E-2</v>
      </c>
      <c r="M365" s="129">
        <f t="shared" si="15"/>
        <v>0</v>
      </c>
    </row>
    <row r="366" spans="1:13" ht="47.25" customHeight="1">
      <c r="A366" s="922"/>
      <c r="B366" s="914"/>
      <c r="C366" s="914"/>
      <c r="D366" s="919" t="s">
        <v>1</v>
      </c>
      <c r="E366" s="893" t="s">
        <v>116</v>
      </c>
      <c r="F366" s="894"/>
      <c r="G366" s="895"/>
      <c r="H366" s="120">
        <v>0</v>
      </c>
      <c r="I366" s="121">
        <v>75000</v>
      </c>
      <c r="J366" s="121">
        <v>75000</v>
      </c>
      <c r="K366" s="122">
        <v>100</v>
      </c>
      <c r="L366" s="123">
        <f t="shared" si="14"/>
        <v>9.4660416314264351E-3</v>
      </c>
      <c r="M366" s="124">
        <f t="shared" si="15"/>
        <v>0</v>
      </c>
    </row>
    <row r="367" spans="1:13" ht="35.25" customHeight="1">
      <c r="A367" s="922"/>
      <c r="B367" s="914"/>
      <c r="C367" s="915"/>
      <c r="D367" s="921"/>
      <c r="E367" s="893" t="s">
        <v>108</v>
      </c>
      <c r="F367" s="894"/>
      <c r="G367" s="895"/>
      <c r="H367" s="120">
        <v>0</v>
      </c>
      <c r="I367" s="121">
        <v>9000</v>
      </c>
      <c r="J367" s="121">
        <v>9000</v>
      </c>
      <c r="K367" s="122">
        <v>100</v>
      </c>
      <c r="L367" s="123">
        <f t="shared" si="14"/>
        <v>1.1359249957711721E-3</v>
      </c>
      <c r="M367" s="124">
        <f t="shared" si="15"/>
        <v>0</v>
      </c>
    </row>
    <row r="368" spans="1:13" ht="11.85" customHeight="1">
      <c r="A368" s="922"/>
      <c r="B368" s="914"/>
      <c r="C368" s="896" t="s">
        <v>184</v>
      </c>
      <c r="D368" s="897"/>
      <c r="E368" s="897"/>
      <c r="F368" s="897"/>
      <c r="G368" s="898"/>
      <c r="H368" s="107">
        <v>0</v>
      </c>
      <c r="I368" s="108">
        <v>0</v>
      </c>
      <c r="J368" s="108">
        <v>2</v>
      </c>
      <c r="K368" s="109">
        <v>0</v>
      </c>
      <c r="L368" s="110">
        <f t="shared" si="14"/>
        <v>2.5242777683803827E-7</v>
      </c>
      <c r="M368" s="111">
        <f t="shared" si="15"/>
        <v>2</v>
      </c>
    </row>
    <row r="369" spans="1:13" s="119" customFormat="1" ht="11.85" customHeight="1">
      <c r="A369" s="922"/>
      <c r="B369" s="914"/>
      <c r="C369" s="913" t="s">
        <v>1</v>
      </c>
      <c r="D369" s="899" t="s">
        <v>57</v>
      </c>
      <c r="E369" s="900"/>
      <c r="F369" s="900"/>
      <c r="G369" s="901"/>
      <c r="H369" s="125">
        <v>0</v>
      </c>
      <c r="I369" s="126">
        <v>0</v>
      </c>
      <c r="J369" s="126">
        <v>2</v>
      </c>
      <c r="K369" s="127">
        <v>0</v>
      </c>
      <c r="L369" s="128">
        <f t="shared" si="14"/>
        <v>2.5242777683803827E-7</v>
      </c>
      <c r="M369" s="129">
        <f t="shared" si="15"/>
        <v>2</v>
      </c>
    </row>
    <row r="370" spans="1:13" ht="11.85" customHeight="1">
      <c r="A370" s="922"/>
      <c r="B370" s="914"/>
      <c r="C370" s="915"/>
      <c r="D370" s="148" t="s">
        <v>1</v>
      </c>
      <c r="E370" s="893" t="s">
        <v>60</v>
      </c>
      <c r="F370" s="894"/>
      <c r="G370" s="895"/>
      <c r="H370" s="120">
        <v>0</v>
      </c>
      <c r="I370" s="121">
        <v>0</v>
      </c>
      <c r="J370" s="121">
        <v>2</v>
      </c>
      <c r="K370" s="122">
        <v>0</v>
      </c>
      <c r="L370" s="123">
        <f t="shared" si="14"/>
        <v>2.5242777683803827E-7</v>
      </c>
      <c r="M370" s="124">
        <f t="shared" si="15"/>
        <v>2</v>
      </c>
    </row>
    <row r="371" spans="1:13" ht="11.85" customHeight="1">
      <c r="A371" s="922"/>
      <c r="B371" s="914"/>
      <c r="C371" s="896" t="s">
        <v>185</v>
      </c>
      <c r="D371" s="897"/>
      <c r="E371" s="897"/>
      <c r="F371" s="897"/>
      <c r="G371" s="898"/>
      <c r="H371" s="107">
        <v>0</v>
      </c>
      <c r="I371" s="108">
        <v>0</v>
      </c>
      <c r="J371" s="108">
        <v>165</v>
      </c>
      <c r="K371" s="109">
        <v>0</v>
      </c>
      <c r="L371" s="110">
        <f t="shared" si="14"/>
        <v>2.0825291589138155E-5</v>
      </c>
      <c r="M371" s="111">
        <f t="shared" si="15"/>
        <v>165</v>
      </c>
    </row>
    <row r="372" spans="1:13" s="119" customFormat="1" ht="11.85" customHeight="1">
      <c r="A372" s="922"/>
      <c r="B372" s="914"/>
      <c r="C372" s="913" t="s">
        <v>1</v>
      </c>
      <c r="D372" s="899" t="s">
        <v>57</v>
      </c>
      <c r="E372" s="900"/>
      <c r="F372" s="900"/>
      <c r="G372" s="901"/>
      <c r="H372" s="125">
        <v>0</v>
      </c>
      <c r="I372" s="126">
        <v>0</v>
      </c>
      <c r="J372" s="126">
        <v>165</v>
      </c>
      <c r="K372" s="127">
        <v>0</v>
      </c>
      <c r="L372" s="128">
        <f t="shared" si="14"/>
        <v>2.0825291589138155E-5</v>
      </c>
      <c r="M372" s="129">
        <f t="shared" si="15"/>
        <v>165</v>
      </c>
    </row>
    <row r="373" spans="1:13" ht="45.75" customHeight="1">
      <c r="A373" s="922"/>
      <c r="B373" s="914"/>
      <c r="C373" s="915"/>
      <c r="D373" s="148" t="s">
        <v>1</v>
      </c>
      <c r="E373" s="893" t="s">
        <v>110</v>
      </c>
      <c r="F373" s="894"/>
      <c r="G373" s="895"/>
      <c r="H373" s="120">
        <v>0</v>
      </c>
      <c r="I373" s="121">
        <v>0</v>
      </c>
      <c r="J373" s="121">
        <v>165</v>
      </c>
      <c r="K373" s="122">
        <v>0</v>
      </c>
      <c r="L373" s="123">
        <f t="shared" si="14"/>
        <v>2.0825291589138155E-5</v>
      </c>
      <c r="M373" s="124">
        <f t="shared" si="15"/>
        <v>165</v>
      </c>
    </row>
    <row r="374" spans="1:13" ht="11.85" customHeight="1">
      <c r="A374" s="922"/>
      <c r="B374" s="914"/>
      <c r="C374" s="896" t="s">
        <v>186</v>
      </c>
      <c r="D374" s="897"/>
      <c r="E374" s="897"/>
      <c r="F374" s="897"/>
      <c r="G374" s="898"/>
      <c r="H374" s="107">
        <v>36000</v>
      </c>
      <c r="I374" s="108">
        <v>40000</v>
      </c>
      <c r="J374" s="108">
        <v>36390</v>
      </c>
      <c r="K374" s="109">
        <v>91</v>
      </c>
      <c r="L374" s="110">
        <f t="shared" si="14"/>
        <v>4.5929233995681057E-3</v>
      </c>
      <c r="M374" s="111">
        <f t="shared" si="15"/>
        <v>-3610</v>
      </c>
    </row>
    <row r="375" spans="1:13" s="119" customFormat="1" ht="11.85" customHeight="1">
      <c r="A375" s="922"/>
      <c r="B375" s="914"/>
      <c r="C375" s="913" t="s">
        <v>1</v>
      </c>
      <c r="D375" s="899" t="s">
        <v>57</v>
      </c>
      <c r="E375" s="900"/>
      <c r="F375" s="900"/>
      <c r="G375" s="901"/>
      <c r="H375" s="125">
        <v>36000</v>
      </c>
      <c r="I375" s="126">
        <v>40000</v>
      </c>
      <c r="J375" s="126">
        <v>36390</v>
      </c>
      <c r="K375" s="127">
        <v>91</v>
      </c>
      <c r="L375" s="128">
        <f t="shared" si="14"/>
        <v>4.5929233995681057E-3</v>
      </c>
      <c r="M375" s="129">
        <f t="shared" si="15"/>
        <v>-3610</v>
      </c>
    </row>
    <row r="376" spans="1:13" ht="51" customHeight="1">
      <c r="A376" s="926"/>
      <c r="B376" s="915"/>
      <c r="C376" s="915"/>
      <c r="D376" s="148" t="s">
        <v>1</v>
      </c>
      <c r="E376" s="893" t="s">
        <v>64</v>
      </c>
      <c r="F376" s="894"/>
      <c r="G376" s="895"/>
      <c r="H376" s="120">
        <v>36000</v>
      </c>
      <c r="I376" s="121">
        <v>40000</v>
      </c>
      <c r="J376" s="121">
        <v>36390</v>
      </c>
      <c r="K376" s="122">
        <v>91</v>
      </c>
      <c r="L376" s="123">
        <f t="shared" si="14"/>
        <v>4.5929233995681057E-3</v>
      </c>
      <c r="M376" s="124">
        <f t="shared" si="15"/>
        <v>-3610</v>
      </c>
    </row>
    <row r="377" spans="1:13" ht="18" customHeight="1">
      <c r="A377" s="937" t="s">
        <v>187</v>
      </c>
      <c r="B377" s="938"/>
      <c r="C377" s="938"/>
      <c r="D377" s="938"/>
      <c r="E377" s="938"/>
      <c r="F377" s="938"/>
      <c r="G377" s="939"/>
      <c r="H377" s="156">
        <v>1743000</v>
      </c>
      <c r="I377" s="157">
        <v>2735000</v>
      </c>
      <c r="J377" s="157">
        <v>2734591</v>
      </c>
      <c r="K377" s="158">
        <v>100</v>
      </c>
      <c r="L377" s="159">
        <f t="shared" ref="L377:L440" si="16">+J377/$O$11*100</f>
        <v>0.34514336334565393</v>
      </c>
      <c r="M377" s="155">
        <f t="shared" ref="M377:M440" si="17">+J377-I377</f>
        <v>-409</v>
      </c>
    </row>
    <row r="378" spans="1:13" ht="12" customHeight="1">
      <c r="A378" s="936" t="s">
        <v>1</v>
      </c>
      <c r="B378" s="919"/>
      <c r="C378" s="896" t="s">
        <v>188</v>
      </c>
      <c r="D378" s="897"/>
      <c r="E378" s="897"/>
      <c r="F378" s="897"/>
      <c r="G378" s="898"/>
      <c r="H378" s="107">
        <v>0</v>
      </c>
      <c r="I378" s="108">
        <v>15000</v>
      </c>
      <c r="J378" s="108">
        <v>15000</v>
      </c>
      <c r="K378" s="109">
        <v>100</v>
      </c>
      <c r="L378" s="110">
        <f t="shared" si="16"/>
        <v>1.8932083262852867E-3</v>
      </c>
      <c r="M378" s="111">
        <f t="shared" si="17"/>
        <v>0</v>
      </c>
    </row>
    <row r="379" spans="1:13" s="119" customFormat="1" ht="11.85" customHeight="1">
      <c r="A379" s="820" t="s">
        <v>1</v>
      </c>
      <c r="B379" s="113"/>
      <c r="C379" s="113"/>
      <c r="D379" s="899" t="s">
        <v>57</v>
      </c>
      <c r="E379" s="900"/>
      <c r="F379" s="900"/>
      <c r="G379" s="901"/>
      <c r="H379" s="125">
        <v>0</v>
      </c>
      <c r="I379" s="126">
        <v>15000</v>
      </c>
      <c r="J379" s="126">
        <v>15000</v>
      </c>
      <c r="K379" s="127">
        <v>100</v>
      </c>
      <c r="L379" s="128">
        <f t="shared" si="16"/>
        <v>1.8932083262852867E-3</v>
      </c>
      <c r="M379" s="129">
        <f t="shared" si="17"/>
        <v>0</v>
      </c>
    </row>
    <row r="380" spans="1:13" ht="32.25" customHeight="1">
      <c r="A380" s="956" t="s">
        <v>1</v>
      </c>
      <c r="B380" s="957"/>
      <c r="C380" s="150"/>
      <c r="D380" s="148"/>
      <c r="E380" s="893" t="s">
        <v>136</v>
      </c>
      <c r="F380" s="894"/>
      <c r="G380" s="895"/>
      <c r="H380" s="120">
        <v>0</v>
      </c>
      <c r="I380" s="121">
        <v>15000</v>
      </c>
      <c r="J380" s="121">
        <v>15000</v>
      </c>
      <c r="K380" s="122">
        <v>100</v>
      </c>
      <c r="L380" s="123">
        <f t="shared" si="16"/>
        <v>1.8932083262852867E-3</v>
      </c>
      <c r="M380" s="124">
        <f t="shared" si="17"/>
        <v>0</v>
      </c>
    </row>
    <row r="381" spans="1:13" ht="39" customHeight="1">
      <c r="A381" s="956"/>
      <c r="B381" s="957"/>
      <c r="C381" s="896" t="s">
        <v>189</v>
      </c>
      <c r="D381" s="897"/>
      <c r="E381" s="897"/>
      <c r="F381" s="897"/>
      <c r="G381" s="898"/>
      <c r="H381" s="107">
        <v>768000</v>
      </c>
      <c r="I381" s="108">
        <v>1147000</v>
      </c>
      <c r="J381" s="108">
        <v>1146920</v>
      </c>
      <c r="K381" s="109">
        <v>100</v>
      </c>
      <c r="L381" s="110">
        <f t="shared" si="16"/>
        <v>0.14475723290554141</v>
      </c>
      <c r="M381" s="111">
        <f t="shared" si="17"/>
        <v>-80</v>
      </c>
    </row>
    <row r="382" spans="1:13" s="119" customFormat="1" ht="13.5" customHeight="1">
      <c r="A382" s="820"/>
      <c r="B382" s="113"/>
      <c r="C382" s="106" t="s">
        <v>1</v>
      </c>
      <c r="D382" s="899" t="s">
        <v>57</v>
      </c>
      <c r="E382" s="900"/>
      <c r="F382" s="900"/>
      <c r="G382" s="901"/>
      <c r="H382" s="125">
        <v>768000</v>
      </c>
      <c r="I382" s="126">
        <v>1147000</v>
      </c>
      <c r="J382" s="126">
        <v>1146920</v>
      </c>
      <c r="K382" s="127">
        <v>100</v>
      </c>
      <c r="L382" s="128">
        <f t="shared" si="16"/>
        <v>0.14475723290554141</v>
      </c>
      <c r="M382" s="129">
        <f t="shared" si="17"/>
        <v>-80</v>
      </c>
    </row>
    <row r="383" spans="1:13" ht="11.85" customHeight="1">
      <c r="A383" s="820"/>
      <c r="B383" s="113"/>
      <c r="C383" s="113"/>
      <c r="D383" s="130" t="s">
        <v>1</v>
      </c>
      <c r="E383" s="893" t="s">
        <v>61</v>
      </c>
      <c r="F383" s="894"/>
      <c r="G383" s="895"/>
      <c r="H383" s="120">
        <v>0</v>
      </c>
      <c r="I383" s="121">
        <v>0</v>
      </c>
      <c r="J383" s="121">
        <v>1342</v>
      </c>
      <c r="K383" s="122">
        <v>0</v>
      </c>
      <c r="L383" s="123">
        <f t="shared" si="16"/>
        <v>1.6937903825832367E-4</v>
      </c>
      <c r="M383" s="124">
        <f t="shared" si="17"/>
        <v>1342</v>
      </c>
    </row>
    <row r="384" spans="1:13" ht="36" customHeight="1">
      <c r="A384" s="822"/>
      <c r="B384" s="823"/>
      <c r="C384" s="823"/>
      <c r="D384" s="841"/>
      <c r="E384" s="902" t="s">
        <v>64</v>
      </c>
      <c r="F384" s="903"/>
      <c r="G384" s="904"/>
      <c r="H384" s="134">
        <v>768000</v>
      </c>
      <c r="I384" s="135">
        <v>1147000</v>
      </c>
      <c r="J384" s="135">
        <v>1145563</v>
      </c>
      <c r="K384" s="136">
        <v>99.9</v>
      </c>
      <c r="L384" s="137">
        <f t="shared" si="16"/>
        <v>0.14458596065895682</v>
      </c>
      <c r="M384" s="138">
        <f t="shared" si="17"/>
        <v>-1437</v>
      </c>
    </row>
    <row r="385" spans="1:13" ht="36.75" customHeight="1">
      <c r="A385" s="820"/>
      <c r="B385" s="113"/>
      <c r="C385" s="150"/>
      <c r="D385" s="1176"/>
      <c r="E385" s="905" t="s">
        <v>65</v>
      </c>
      <c r="F385" s="906"/>
      <c r="G385" s="1178"/>
      <c r="H385" s="140">
        <v>0</v>
      </c>
      <c r="I385" s="1179">
        <v>0</v>
      </c>
      <c r="J385" s="1179">
        <v>16</v>
      </c>
      <c r="K385" s="1180">
        <v>0</v>
      </c>
      <c r="L385" s="1181">
        <f t="shared" si="16"/>
        <v>2.0194222147043062E-6</v>
      </c>
      <c r="M385" s="1182">
        <f t="shared" si="17"/>
        <v>16</v>
      </c>
    </row>
    <row r="386" spans="1:13" ht="13.5" customHeight="1">
      <c r="A386" s="112"/>
      <c r="B386" s="113"/>
      <c r="C386" s="896" t="s">
        <v>190</v>
      </c>
      <c r="D386" s="897"/>
      <c r="E386" s="897"/>
      <c r="F386" s="897"/>
      <c r="G386" s="898"/>
      <c r="H386" s="107">
        <v>0</v>
      </c>
      <c r="I386" s="108">
        <v>0</v>
      </c>
      <c r="J386" s="108">
        <v>364</v>
      </c>
      <c r="K386" s="109">
        <v>0</v>
      </c>
      <c r="L386" s="110">
        <f t="shared" si="16"/>
        <v>4.5941855384522965E-5</v>
      </c>
      <c r="M386" s="111">
        <f t="shared" si="17"/>
        <v>364</v>
      </c>
    </row>
    <row r="387" spans="1:13" s="119" customFormat="1" ht="11.85" customHeight="1">
      <c r="A387" s="112"/>
      <c r="B387" s="113"/>
      <c r="C387" s="913" t="s">
        <v>1</v>
      </c>
      <c r="D387" s="899" t="s">
        <v>57</v>
      </c>
      <c r="E387" s="900"/>
      <c r="F387" s="900"/>
      <c r="G387" s="901"/>
      <c r="H387" s="125">
        <v>0</v>
      </c>
      <c r="I387" s="126">
        <v>0</v>
      </c>
      <c r="J387" s="126">
        <v>364</v>
      </c>
      <c r="K387" s="127">
        <v>0</v>
      </c>
      <c r="L387" s="128">
        <f t="shared" si="16"/>
        <v>4.5941855384522965E-5</v>
      </c>
      <c r="M387" s="129">
        <f t="shared" si="17"/>
        <v>364</v>
      </c>
    </row>
    <row r="388" spans="1:13" ht="48" customHeight="1">
      <c r="A388" s="112"/>
      <c r="B388" s="113"/>
      <c r="C388" s="914"/>
      <c r="D388" s="919" t="s">
        <v>1</v>
      </c>
      <c r="E388" s="893" t="s">
        <v>110</v>
      </c>
      <c r="F388" s="894"/>
      <c r="G388" s="895"/>
      <c r="H388" s="120">
        <v>0</v>
      </c>
      <c r="I388" s="121">
        <v>0</v>
      </c>
      <c r="J388" s="121">
        <v>14</v>
      </c>
      <c r="K388" s="122">
        <v>0</v>
      </c>
      <c r="L388" s="123">
        <f t="shared" si="16"/>
        <v>1.7669944378662678E-6</v>
      </c>
      <c r="M388" s="124">
        <f t="shared" si="17"/>
        <v>14</v>
      </c>
    </row>
    <row r="389" spans="1:13" ht="64.5" customHeight="1">
      <c r="A389" s="956"/>
      <c r="B389" s="957"/>
      <c r="C389" s="915"/>
      <c r="D389" s="921"/>
      <c r="E389" s="893" t="s">
        <v>99</v>
      </c>
      <c r="F389" s="894"/>
      <c r="G389" s="895"/>
      <c r="H389" s="120">
        <v>0</v>
      </c>
      <c r="I389" s="121">
        <v>0</v>
      </c>
      <c r="J389" s="121">
        <v>349</v>
      </c>
      <c r="K389" s="122">
        <v>0</v>
      </c>
      <c r="L389" s="123">
        <f t="shared" si="16"/>
        <v>4.4048647058237675E-5</v>
      </c>
      <c r="M389" s="124">
        <f t="shared" si="17"/>
        <v>349</v>
      </c>
    </row>
    <row r="390" spans="1:13" ht="11.85" customHeight="1">
      <c r="A390" s="956"/>
      <c r="B390" s="957"/>
      <c r="C390" s="896" t="s">
        <v>191</v>
      </c>
      <c r="D390" s="897"/>
      <c r="E390" s="897"/>
      <c r="F390" s="897"/>
      <c r="G390" s="898"/>
      <c r="H390" s="107">
        <v>975000</v>
      </c>
      <c r="I390" s="108">
        <v>1573000</v>
      </c>
      <c r="J390" s="108">
        <v>1572307</v>
      </c>
      <c r="K390" s="109">
        <v>100</v>
      </c>
      <c r="L390" s="110">
        <f t="shared" si="16"/>
        <v>0.19844698025844268</v>
      </c>
      <c r="M390" s="111">
        <f t="shared" si="17"/>
        <v>-693</v>
      </c>
    </row>
    <row r="391" spans="1:13" s="119" customFormat="1" ht="11.85" customHeight="1">
      <c r="A391" s="112"/>
      <c r="B391" s="113"/>
      <c r="C391" s="913" t="s">
        <v>1</v>
      </c>
      <c r="D391" s="899" t="s">
        <v>57</v>
      </c>
      <c r="E391" s="900"/>
      <c r="F391" s="900"/>
      <c r="G391" s="901"/>
      <c r="H391" s="125">
        <v>975000</v>
      </c>
      <c r="I391" s="126">
        <v>1573000</v>
      </c>
      <c r="J391" s="126">
        <v>1572307</v>
      </c>
      <c r="K391" s="127">
        <v>100</v>
      </c>
      <c r="L391" s="128">
        <f t="shared" si="16"/>
        <v>0.19844698025844268</v>
      </c>
      <c r="M391" s="129">
        <f t="shared" si="17"/>
        <v>-693</v>
      </c>
    </row>
    <row r="392" spans="1:13" ht="14.25" customHeight="1">
      <c r="A392" s="112"/>
      <c r="B392" s="113"/>
      <c r="C392" s="914"/>
      <c r="D392" s="919" t="s">
        <v>1</v>
      </c>
      <c r="E392" s="893" t="s">
        <v>60</v>
      </c>
      <c r="F392" s="894"/>
      <c r="G392" s="895"/>
      <c r="H392" s="120">
        <v>0</v>
      </c>
      <c r="I392" s="121">
        <v>0</v>
      </c>
      <c r="J392" s="121">
        <v>1992</v>
      </c>
      <c r="K392" s="122">
        <v>0</v>
      </c>
      <c r="L392" s="123">
        <f t="shared" si="16"/>
        <v>2.5141806573068608E-4</v>
      </c>
      <c r="M392" s="124">
        <f t="shared" si="17"/>
        <v>1992</v>
      </c>
    </row>
    <row r="393" spans="1:13" ht="16.5" customHeight="1">
      <c r="A393" s="112"/>
      <c r="B393" s="113"/>
      <c r="C393" s="914"/>
      <c r="D393" s="920"/>
      <c r="E393" s="893" t="s">
        <v>61</v>
      </c>
      <c r="F393" s="894"/>
      <c r="G393" s="895"/>
      <c r="H393" s="120">
        <v>0</v>
      </c>
      <c r="I393" s="121">
        <v>0</v>
      </c>
      <c r="J393" s="121">
        <v>183</v>
      </c>
      <c r="K393" s="122">
        <v>0</v>
      </c>
      <c r="L393" s="123">
        <f t="shared" si="16"/>
        <v>2.3097141580680501E-5</v>
      </c>
      <c r="M393" s="124">
        <f t="shared" si="17"/>
        <v>183</v>
      </c>
    </row>
    <row r="394" spans="1:13" ht="48" customHeight="1">
      <c r="A394" s="149"/>
      <c r="B394" s="150"/>
      <c r="C394" s="915"/>
      <c r="D394" s="921"/>
      <c r="E394" s="893" t="s">
        <v>64</v>
      </c>
      <c r="F394" s="894"/>
      <c r="G394" s="895"/>
      <c r="H394" s="120">
        <v>975000</v>
      </c>
      <c r="I394" s="121">
        <v>1573000</v>
      </c>
      <c r="J394" s="121">
        <v>1570133</v>
      </c>
      <c r="K394" s="122">
        <v>99.8</v>
      </c>
      <c r="L394" s="123">
        <f t="shared" si="16"/>
        <v>0.19817259126501977</v>
      </c>
      <c r="M394" s="124">
        <f t="shared" si="17"/>
        <v>-2867</v>
      </c>
    </row>
    <row r="395" spans="1:13" ht="17.25" customHeight="1">
      <c r="A395" s="937" t="s">
        <v>192</v>
      </c>
      <c r="B395" s="938"/>
      <c r="C395" s="938"/>
      <c r="D395" s="938"/>
      <c r="E395" s="938"/>
      <c r="F395" s="938"/>
      <c r="G395" s="939"/>
      <c r="H395" s="156">
        <v>10679505</v>
      </c>
      <c r="I395" s="157">
        <v>11378361</v>
      </c>
      <c r="J395" s="157">
        <v>10898080</v>
      </c>
      <c r="K395" s="158">
        <v>95.8</v>
      </c>
      <c r="L395" s="159">
        <f t="shared" si="16"/>
        <v>1.3754890531015438</v>
      </c>
      <c r="M395" s="155">
        <f t="shared" si="17"/>
        <v>-480281</v>
      </c>
    </row>
    <row r="396" spans="1:13" ht="11.85" customHeight="1">
      <c r="A396" s="936" t="s">
        <v>1</v>
      </c>
      <c r="B396" s="913"/>
      <c r="C396" s="896" t="s">
        <v>193</v>
      </c>
      <c r="D396" s="897"/>
      <c r="E396" s="897"/>
      <c r="F396" s="897"/>
      <c r="G396" s="898"/>
      <c r="H396" s="107">
        <v>0</v>
      </c>
      <c r="I396" s="108">
        <v>0</v>
      </c>
      <c r="J396" s="108">
        <v>2</v>
      </c>
      <c r="K396" s="109">
        <v>0</v>
      </c>
      <c r="L396" s="110">
        <f t="shared" si="16"/>
        <v>2.5242777683803827E-7</v>
      </c>
      <c r="M396" s="111">
        <f t="shared" si="17"/>
        <v>2</v>
      </c>
    </row>
    <row r="397" spans="1:13" s="119" customFormat="1" ht="11.85" customHeight="1">
      <c r="A397" s="922"/>
      <c r="B397" s="914"/>
      <c r="C397" s="913" t="s">
        <v>1</v>
      </c>
      <c r="D397" s="899" t="s">
        <v>57</v>
      </c>
      <c r="E397" s="900"/>
      <c r="F397" s="900"/>
      <c r="G397" s="901"/>
      <c r="H397" s="125">
        <v>0</v>
      </c>
      <c r="I397" s="126">
        <v>0</v>
      </c>
      <c r="J397" s="126">
        <v>2</v>
      </c>
      <c r="K397" s="127">
        <v>0</v>
      </c>
      <c r="L397" s="128">
        <f t="shared" si="16"/>
        <v>2.5242777683803827E-7</v>
      </c>
      <c r="M397" s="129">
        <f t="shared" si="17"/>
        <v>2</v>
      </c>
    </row>
    <row r="398" spans="1:13" ht="13.5" customHeight="1">
      <c r="A398" s="922"/>
      <c r="B398" s="914"/>
      <c r="C398" s="915"/>
      <c r="D398" s="148" t="s">
        <v>1</v>
      </c>
      <c r="E398" s="893" t="s">
        <v>60</v>
      </c>
      <c r="F398" s="894"/>
      <c r="G398" s="895"/>
      <c r="H398" s="120">
        <v>0</v>
      </c>
      <c r="I398" s="121">
        <v>0</v>
      </c>
      <c r="J398" s="121">
        <v>2</v>
      </c>
      <c r="K398" s="122">
        <v>0</v>
      </c>
      <c r="L398" s="123">
        <f t="shared" si="16"/>
        <v>2.5242777683803827E-7</v>
      </c>
      <c r="M398" s="124">
        <f t="shared" si="17"/>
        <v>2</v>
      </c>
    </row>
    <row r="399" spans="1:13" ht="11.85" customHeight="1">
      <c r="A399" s="922"/>
      <c r="B399" s="914"/>
      <c r="C399" s="896" t="s">
        <v>194</v>
      </c>
      <c r="D399" s="897"/>
      <c r="E399" s="897"/>
      <c r="F399" s="897"/>
      <c r="G399" s="898"/>
      <c r="H399" s="107">
        <v>80000</v>
      </c>
      <c r="I399" s="108">
        <v>136844</v>
      </c>
      <c r="J399" s="108">
        <v>136844</v>
      </c>
      <c r="K399" s="109">
        <v>100</v>
      </c>
      <c r="L399" s="110">
        <f t="shared" si="16"/>
        <v>1.7271613346812251E-2</v>
      </c>
      <c r="M399" s="111">
        <f t="shared" si="17"/>
        <v>0</v>
      </c>
    </row>
    <row r="400" spans="1:13" s="119" customFormat="1" ht="11.85" customHeight="1">
      <c r="A400" s="922"/>
      <c r="B400" s="914"/>
      <c r="C400" s="913" t="s">
        <v>1</v>
      </c>
      <c r="D400" s="899" t="s">
        <v>57</v>
      </c>
      <c r="E400" s="900"/>
      <c r="F400" s="900"/>
      <c r="G400" s="901"/>
      <c r="H400" s="125">
        <v>80000</v>
      </c>
      <c r="I400" s="126">
        <v>136844</v>
      </c>
      <c r="J400" s="126">
        <v>136844</v>
      </c>
      <c r="K400" s="127">
        <v>100</v>
      </c>
      <c r="L400" s="128">
        <f t="shared" si="16"/>
        <v>1.7271613346812251E-2</v>
      </c>
      <c r="M400" s="129">
        <f t="shared" si="17"/>
        <v>0</v>
      </c>
    </row>
    <row r="401" spans="1:13" ht="14.25" customHeight="1">
      <c r="A401" s="922"/>
      <c r="B401" s="914"/>
      <c r="C401" s="915"/>
      <c r="D401" s="148" t="s">
        <v>1</v>
      </c>
      <c r="E401" s="893" t="s">
        <v>61</v>
      </c>
      <c r="F401" s="894"/>
      <c r="G401" s="895"/>
      <c r="H401" s="120">
        <v>80000</v>
      </c>
      <c r="I401" s="121">
        <v>136844</v>
      </c>
      <c r="J401" s="121">
        <v>136844</v>
      </c>
      <c r="K401" s="122">
        <v>100</v>
      </c>
      <c r="L401" s="123">
        <f t="shared" si="16"/>
        <v>1.7271613346812251E-2</v>
      </c>
      <c r="M401" s="124">
        <f t="shared" si="17"/>
        <v>0</v>
      </c>
    </row>
    <row r="402" spans="1:13" ht="11.85" customHeight="1">
      <c r="A402" s="922"/>
      <c r="B402" s="914"/>
      <c r="C402" s="896" t="s">
        <v>195</v>
      </c>
      <c r="D402" s="897"/>
      <c r="E402" s="897"/>
      <c r="F402" s="897"/>
      <c r="G402" s="898"/>
      <c r="H402" s="107">
        <v>1275955</v>
      </c>
      <c r="I402" s="108">
        <v>1275955</v>
      </c>
      <c r="J402" s="108">
        <v>1215444</v>
      </c>
      <c r="K402" s="109">
        <v>95.3</v>
      </c>
      <c r="L402" s="110">
        <f t="shared" si="16"/>
        <v>0.15340591339556628</v>
      </c>
      <c r="M402" s="111">
        <f t="shared" si="17"/>
        <v>-60511</v>
      </c>
    </row>
    <row r="403" spans="1:13" s="119" customFormat="1" ht="11.85" customHeight="1">
      <c r="A403" s="922"/>
      <c r="B403" s="914"/>
      <c r="C403" s="160" t="s">
        <v>1</v>
      </c>
      <c r="D403" s="899" t="s">
        <v>57</v>
      </c>
      <c r="E403" s="900"/>
      <c r="F403" s="900"/>
      <c r="G403" s="901"/>
      <c r="H403" s="125">
        <v>1275955</v>
      </c>
      <c r="I403" s="126">
        <v>1275955</v>
      </c>
      <c r="J403" s="126">
        <v>1215444</v>
      </c>
      <c r="K403" s="127">
        <v>95.3</v>
      </c>
      <c r="L403" s="128">
        <f t="shared" si="16"/>
        <v>0.15340591339556628</v>
      </c>
      <c r="M403" s="129">
        <f t="shared" si="17"/>
        <v>-60511</v>
      </c>
    </row>
    <row r="404" spans="1:13" ht="13.5" customHeight="1">
      <c r="A404" s="820" t="s">
        <v>1</v>
      </c>
      <c r="B404" s="113"/>
      <c r="C404" s="113"/>
      <c r="D404" s="840"/>
      <c r="E404" s="893" t="s">
        <v>60</v>
      </c>
      <c r="F404" s="894"/>
      <c r="G404" s="895"/>
      <c r="H404" s="120">
        <v>0</v>
      </c>
      <c r="I404" s="121">
        <v>0</v>
      </c>
      <c r="J404" s="121">
        <v>1463</v>
      </c>
      <c r="K404" s="122">
        <v>0</v>
      </c>
      <c r="L404" s="123">
        <f t="shared" si="16"/>
        <v>1.8465091875702496E-4</v>
      </c>
      <c r="M404" s="124">
        <f t="shared" si="17"/>
        <v>1463</v>
      </c>
    </row>
    <row r="405" spans="1:13" ht="16.5" customHeight="1">
      <c r="A405" s="820" t="s">
        <v>1</v>
      </c>
      <c r="B405" s="113"/>
      <c r="C405" s="150"/>
      <c r="D405" s="1176"/>
      <c r="E405" s="893" t="s">
        <v>61</v>
      </c>
      <c r="F405" s="894"/>
      <c r="G405" s="895"/>
      <c r="H405" s="120">
        <v>1275955</v>
      </c>
      <c r="I405" s="121">
        <v>1275955</v>
      </c>
      <c r="J405" s="121">
        <v>1213980</v>
      </c>
      <c r="K405" s="122">
        <v>95.1</v>
      </c>
      <c r="L405" s="123">
        <f t="shared" si="16"/>
        <v>0.15322113626292086</v>
      </c>
      <c r="M405" s="124">
        <f t="shared" si="17"/>
        <v>-61975</v>
      </c>
    </row>
    <row r="406" spans="1:13" ht="11.85" customHeight="1">
      <c r="A406" s="820"/>
      <c r="B406" s="113"/>
      <c r="C406" s="897" t="s">
        <v>196</v>
      </c>
      <c r="D406" s="897"/>
      <c r="E406" s="897"/>
      <c r="F406" s="897"/>
      <c r="G406" s="898"/>
      <c r="H406" s="107">
        <v>9323550</v>
      </c>
      <c r="I406" s="108">
        <v>9965562</v>
      </c>
      <c r="J406" s="108">
        <v>9483936</v>
      </c>
      <c r="K406" s="109">
        <v>95.2</v>
      </c>
      <c r="L406" s="110">
        <f t="shared" si="16"/>
        <v>1.1970044400771187</v>
      </c>
      <c r="M406" s="111">
        <f t="shared" si="17"/>
        <v>-481626</v>
      </c>
    </row>
    <row r="407" spans="1:13" s="119" customFormat="1" ht="11.85" customHeight="1">
      <c r="A407" s="820"/>
      <c r="B407" s="113"/>
      <c r="C407" s="913" t="s">
        <v>1</v>
      </c>
      <c r="D407" s="899" t="s">
        <v>57</v>
      </c>
      <c r="E407" s="900"/>
      <c r="F407" s="900"/>
      <c r="G407" s="901"/>
      <c r="H407" s="125">
        <v>9278550</v>
      </c>
      <c r="I407" s="126">
        <v>9903562</v>
      </c>
      <c r="J407" s="126">
        <v>9426559</v>
      </c>
      <c r="K407" s="127">
        <v>95.2</v>
      </c>
      <c r="L407" s="128">
        <f t="shared" si="16"/>
        <v>1.1897626658013005</v>
      </c>
      <c r="M407" s="129">
        <f t="shared" si="17"/>
        <v>-477003</v>
      </c>
    </row>
    <row r="408" spans="1:13" ht="24.75" customHeight="1">
      <c r="A408" s="820"/>
      <c r="B408" s="113"/>
      <c r="C408" s="914"/>
      <c r="D408" s="130" t="s">
        <v>1</v>
      </c>
      <c r="E408" s="893" t="s">
        <v>58</v>
      </c>
      <c r="F408" s="894"/>
      <c r="G408" s="895"/>
      <c r="H408" s="120">
        <v>0</v>
      </c>
      <c r="I408" s="121">
        <v>0</v>
      </c>
      <c r="J408" s="121">
        <v>1466</v>
      </c>
      <c r="K408" s="122">
        <v>0</v>
      </c>
      <c r="L408" s="123">
        <f t="shared" si="16"/>
        <v>1.8502956042228203E-4</v>
      </c>
      <c r="M408" s="124">
        <f t="shared" si="17"/>
        <v>1466</v>
      </c>
    </row>
    <row r="409" spans="1:13" ht="24.75" customHeight="1">
      <c r="A409" s="820"/>
      <c r="B409" s="113"/>
      <c r="C409" s="914"/>
      <c r="D409" s="840"/>
      <c r="E409" s="893" t="s">
        <v>104</v>
      </c>
      <c r="F409" s="894"/>
      <c r="G409" s="895"/>
      <c r="H409" s="120">
        <v>0</v>
      </c>
      <c r="I409" s="121">
        <v>11329</v>
      </c>
      <c r="J409" s="121">
        <v>11328</v>
      </c>
      <c r="K409" s="122">
        <v>100</v>
      </c>
      <c r="L409" s="123">
        <f t="shared" si="16"/>
        <v>1.4297509280106486E-3</v>
      </c>
      <c r="M409" s="124">
        <f t="shared" si="17"/>
        <v>-1</v>
      </c>
    </row>
    <row r="410" spans="1:13" ht="13.5" customHeight="1">
      <c r="A410" s="820"/>
      <c r="B410" s="113"/>
      <c r="C410" s="914"/>
      <c r="D410" s="840"/>
      <c r="E410" s="893" t="s">
        <v>87</v>
      </c>
      <c r="F410" s="894"/>
      <c r="G410" s="895"/>
      <c r="H410" s="120">
        <v>0</v>
      </c>
      <c r="I410" s="121">
        <v>0</v>
      </c>
      <c r="J410" s="121">
        <v>11200</v>
      </c>
      <c r="K410" s="122">
        <v>0</v>
      </c>
      <c r="L410" s="123">
        <f t="shared" si="16"/>
        <v>1.4135955502930142E-3</v>
      </c>
      <c r="M410" s="124">
        <f t="shared" si="17"/>
        <v>11200</v>
      </c>
    </row>
    <row r="411" spans="1:13" ht="48.75" customHeight="1">
      <c r="A411" s="820"/>
      <c r="B411" s="113"/>
      <c r="C411" s="914"/>
      <c r="D411" s="840"/>
      <c r="E411" s="893" t="s">
        <v>59</v>
      </c>
      <c r="F411" s="894"/>
      <c r="G411" s="895"/>
      <c r="H411" s="120">
        <v>0</v>
      </c>
      <c r="I411" s="121">
        <v>0</v>
      </c>
      <c r="J411" s="121">
        <v>3670</v>
      </c>
      <c r="K411" s="122">
        <v>0</v>
      </c>
      <c r="L411" s="123">
        <f t="shared" si="16"/>
        <v>4.6320497049780017E-4</v>
      </c>
      <c r="M411" s="124">
        <f t="shared" si="17"/>
        <v>3670</v>
      </c>
    </row>
    <row r="412" spans="1:13" ht="48" customHeight="1">
      <c r="A412" s="820"/>
      <c r="B412" s="113"/>
      <c r="C412" s="914"/>
      <c r="D412" s="840"/>
      <c r="E412" s="893" t="s">
        <v>110</v>
      </c>
      <c r="F412" s="894"/>
      <c r="G412" s="895"/>
      <c r="H412" s="120">
        <v>0</v>
      </c>
      <c r="I412" s="121">
        <v>7000</v>
      </c>
      <c r="J412" s="121">
        <v>6477</v>
      </c>
      <c r="K412" s="122">
        <v>92.5</v>
      </c>
      <c r="L412" s="123">
        <f t="shared" si="16"/>
        <v>8.1748735528998687E-4</v>
      </c>
      <c r="M412" s="124">
        <f t="shared" si="17"/>
        <v>-523</v>
      </c>
    </row>
    <row r="413" spans="1:13" ht="12.75" customHeight="1">
      <c r="A413" s="820"/>
      <c r="B413" s="113"/>
      <c r="C413" s="914"/>
      <c r="D413" s="840"/>
      <c r="E413" s="893" t="s">
        <v>60</v>
      </c>
      <c r="F413" s="894"/>
      <c r="G413" s="895"/>
      <c r="H413" s="120">
        <v>0</v>
      </c>
      <c r="I413" s="121">
        <v>0</v>
      </c>
      <c r="J413" s="121">
        <v>7997</v>
      </c>
      <c r="K413" s="122">
        <v>0</v>
      </c>
      <c r="L413" s="123">
        <f t="shared" si="16"/>
        <v>1.0093324656868959E-3</v>
      </c>
      <c r="M413" s="124">
        <f t="shared" si="17"/>
        <v>7997</v>
      </c>
    </row>
    <row r="414" spans="1:13" ht="13.5" customHeight="1">
      <c r="A414" s="820"/>
      <c r="B414" s="113"/>
      <c r="C414" s="914"/>
      <c r="D414" s="840"/>
      <c r="E414" s="893" t="s">
        <v>78</v>
      </c>
      <c r="F414" s="894"/>
      <c r="G414" s="895"/>
      <c r="H414" s="120">
        <v>0</v>
      </c>
      <c r="I414" s="121">
        <v>0</v>
      </c>
      <c r="J414" s="121">
        <v>12090</v>
      </c>
      <c r="K414" s="122">
        <v>0</v>
      </c>
      <c r="L414" s="123">
        <f t="shared" si="16"/>
        <v>1.5259259109859414E-3</v>
      </c>
      <c r="M414" s="124">
        <f t="shared" si="17"/>
        <v>12090</v>
      </c>
    </row>
    <row r="415" spans="1:13" ht="13.5" customHeight="1">
      <c r="A415" s="820"/>
      <c r="B415" s="113"/>
      <c r="C415" s="914"/>
      <c r="D415" s="840"/>
      <c r="E415" s="893" t="s">
        <v>61</v>
      </c>
      <c r="F415" s="894"/>
      <c r="G415" s="895"/>
      <c r="H415" s="120">
        <v>0</v>
      </c>
      <c r="I415" s="121">
        <v>0</v>
      </c>
      <c r="J415" s="121">
        <v>12174</v>
      </c>
      <c r="K415" s="122">
        <v>0</v>
      </c>
      <c r="L415" s="123">
        <f t="shared" si="16"/>
        <v>1.5365278776131386E-3</v>
      </c>
      <c r="M415" s="124">
        <f t="shared" si="17"/>
        <v>12174</v>
      </c>
    </row>
    <row r="416" spans="1:13" ht="48.75" customHeight="1">
      <c r="A416" s="820"/>
      <c r="B416" s="113"/>
      <c r="C416" s="914"/>
      <c r="D416" s="840"/>
      <c r="E416" s="893" t="s">
        <v>94</v>
      </c>
      <c r="F416" s="894"/>
      <c r="G416" s="895"/>
      <c r="H416" s="120">
        <v>9134000</v>
      </c>
      <c r="I416" s="121">
        <v>9728490</v>
      </c>
      <c r="J416" s="121">
        <v>9207937</v>
      </c>
      <c r="K416" s="122">
        <v>94.7</v>
      </c>
      <c r="L416" s="123">
        <f t="shared" si="16"/>
        <v>1.1621695330873576</v>
      </c>
      <c r="M416" s="124">
        <f t="shared" si="17"/>
        <v>-520553</v>
      </c>
    </row>
    <row r="417" spans="1:13" ht="46.5" customHeight="1">
      <c r="A417" s="820"/>
      <c r="B417" s="113"/>
      <c r="C417" s="914"/>
      <c r="D417" s="840"/>
      <c r="E417" s="893" t="s">
        <v>95</v>
      </c>
      <c r="F417" s="894"/>
      <c r="G417" s="895"/>
      <c r="H417" s="120">
        <v>143550</v>
      </c>
      <c r="I417" s="121">
        <v>143550</v>
      </c>
      <c r="J417" s="121">
        <v>137613</v>
      </c>
      <c r="K417" s="122">
        <v>95.9</v>
      </c>
      <c r="L417" s="123">
        <f t="shared" si="16"/>
        <v>1.7368671827006479E-2</v>
      </c>
      <c r="M417" s="124">
        <f t="shared" si="17"/>
        <v>-5937</v>
      </c>
    </row>
    <row r="418" spans="1:13" ht="48.75" customHeight="1">
      <c r="A418" s="820"/>
      <c r="B418" s="113"/>
      <c r="C418" s="914"/>
      <c r="D418" s="840"/>
      <c r="E418" s="893" t="s">
        <v>64</v>
      </c>
      <c r="F418" s="894"/>
      <c r="G418" s="895"/>
      <c r="H418" s="120">
        <v>1000</v>
      </c>
      <c r="I418" s="121">
        <v>250</v>
      </c>
      <c r="J418" s="121">
        <v>0</v>
      </c>
      <c r="K418" s="122">
        <v>0</v>
      </c>
      <c r="L418" s="123">
        <f t="shared" si="16"/>
        <v>0</v>
      </c>
      <c r="M418" s="124">
        <f t="shared" si="17"/>
        <v>-250</v>
      </c>
    </row>
    <row r="419" spans="1:13" ht="66" customHeight="1">
      <c r="A419" s="820"/>
      <c r="B419" s="113"/>
      <c r="C419" s="914"/>
      <c r="D419" s="840"/>
      <c r="E419" s="893" t="s">
        <v>139</v>
      </c>
      <c r="F419" s="894"/>
      <c r="G419" s="895"/>
      <c r="H419" s="120">
        <v>0</v>
      </c>
      <c r="I419" s="121">
        <v>9188</v>
      </c>
      <c r="J419" s="121">
        <v>11478</v>
      </c>
      <c r="K419" s="122">
        <v>124.9</v>
      </c>
      <c r="L419" s="123">
        <f t="shared" si="16"/>
        <v>1.4486830112735015E-3</v>
      </c>
      <c r="M419" s="124">
        <f t="shared" si="17"/>
        <v>2290</v>
      </c>
    </row>
    <row r="420" spans="1:13" ht="62.25" customHeight="1">
      <c r="A420" s="820"/>
      <c r="B420" s="113"/>
      <c r="C420" s="914"/>
      <c r="D420" s="1176"/>
      <c r="E420" s="893" t="s">
        <v>140</v>
      </c>
      <c r="F420" s="894"/>
      <c r="G420" s="895"/>
      <c r="H420" s="120">
        <v>0</v>
      </c>
      <c r="I420" s="121">
        <v>3755</v>
      </c>
      <c r="J420" s="121">
        <v>3128</v>
      </c>
      <c r="K420" s="122">
        <v>83.3</v>
      </c>
      <c r="L420" s="123">
        <f t="shared" si="16"/>
        <v>3.9479704297469185E-4</v>
      </c>
      <c r="M420" s="124">
        <f t="shared" si="17"/>
        <v>-627</v>
      </c>
    </row>
    <row r="421" spans="1:13" s="119" customFormat="1" ht="11.85" customHeight="1">
      <c r="A421" s="820"/>
      <c r="B421" s="113"/>
      <c r="C421" s="914"/>
      <c r="D421" s="899" t="s">
        <v>66</v>
      </c>
      <c r="E421" s="900"/>
      <c r="F421" s="900"/>
      <c r="G421" s="901"/>
      <c r="H421" s="125">
        <v>45000</v>
      </c>
      <c r="I421" s="126">
        <v>62000</v>
      </c>
      <c r="J421" s="126">
        <v>57377</v>
      </c>
      <c r="K421" s="127">
        <v>92.5</v>
      </c>
      <c r="L421" s="128">
        <f t="shared" si="16"/>
        <v>7.2417742758180597E-3</v>
      </c>
      <c r="M421" s="129">
        <f t="shared" si="17"/>
        <v>-4623</v>
      </c>
    </row>
    <row r="422" spans="1:13" ht="52.35" customHeight="1">
      <c r="A422" s="820"/>
      <c r="B422" s="113"/>
      <c r="C422" s="915"/>
      <c r="D422" s="148" t="s">
        <v>1</v>
      </c>
      <c r="E422" s="893" t="s">
        <v>165</v>
      </c>
      <c r="F422" s="894"/>
      <c r="G422" s="895"/>
      <c r="H422" s="120">
        <v>45000</v>
      </c>
      <c r="I422" s="121">
        <v>62000</v>
      </c>
      <c r="J422" s="121">
        <v>57377</v>
      </c>
      <c r="K422" s="122">
        <v>92.5</v>
      </c>
      <c r="L422" s="123">
        <f t="shared" si="16"/>
        <v>7.2417742758180597E-3</v>
      </c>
      <c r="M422" s="124">
        <f t="shared" si="17"/>
        <v>-4623</v>
      </c>
    </row>
    <row r="423" spans="1:13" ht="12" customHeight="1">
      <c r="A423" s="820"/>
      <c r="B423" s="113"/>
      <c r="C423" s="896" t="s">
        <v>197</v>
      </c>
      <c r="D423" s="897"/>
      <c r="E423" s="897"/>
      <c r="F423" s="897"/>
      <c r="G423" s="898"/>
      <c r="H423" s="107">
        <v>0</v>
      </c>
      <c r="I423" s="108">
        <v>0</v>
      </c>
      <c r="J423" s="108">
        <v>61854</v>
      </c>
      <c r="K423" s="109">
        <v>0</v>
      </c>
      <c r="L423" s="110">
        <f t="shared" si="16"/>
        <v>7.806833854270008E-3</v>
      </c>
      <c r="M423" s="111">
        <f t="shared" si="17"/>
        <v>61854</v>
      </c>
    </row>
    <row r="424" spans="1:13" s="119" customFormat="1" ht="11.85" customHeight="1">
      <c r="A424" s="1177" t="s">
        <v>1</v>
      </c>
      <c r="B424" s="914"/>
      <c r="C424" s="914"/>
      <c r="D424" s="899" t="s">
        <v>57</v>
      </c>
      <c r="E424" s="900"/>
      <c r="F424" s="900"/>
      <c r="G424" s="901"/>
      <c r="H424" s="125">
        <v>0</v>
      </c>
      <c r="I424" s="1189">
        <v>0</v>
      </c>
      <c r="J424" s="1189">
        <v>61854</v>
      </c>
      <c r="K424" s="1190">
        <v>0</v>
      </c>
      <c r="L424" s="1191">
        <f t="shared" si="16"/>
        <v>7.806833854270008E-3</v>
      </c>
      <c r="M424" s="1192">
        <f t="shared" si="17"/>
        <v>61854</v>
      </c>
    </row>
    <row r="425" spans="1:13" ht="15" customHeight="1">
      <c r="A425" s="1177"/>
      <c r="B425" s="914"/>
      <c r="C425" s="914"/>
      <c r="D425" s="919" t="s">
        <v>1</v>
      </c>
      <c r="E425" s="893" t="s">
        <v>60</v>
      </c>
      <c r="F425" s="894"/>
      <c r="G425" s="895"/>
      <c r="H425" s="120">
        <v>0</v>
      </c>
      <c r="I425" s="1171">
        <v>0</v>
      </c>
      <c r="J425" s="1171">
        <v>9323</v>
      </c>
      <c r="K425" s="1172">
        <v>0</v>
      </c>
      <c r="L425" s="1173">
        <f t="shared" si="16"/>
        <v>1.1766920817305152E-3</v>
      </c>
      <c r="M425" s="1174">
        <f t="shared" si="17"/>
        <v>9323</v>
      </c>
    </row>
    <row r="426" spans="1:13" ht="13.5" customHeight="1">
      <c r="A426" s="1177"/>
      <c r="B426" s="914"/>
      <c r="C426" s="914"/>
      <c r="D426" s="1175"/>
      <c r="E426" s="893" t="s">
        <v>78</v>
      </c>
      <c r="F426" s="894"/>
      <c r="G426" s="895"/>
      <c r="H426" s="120">
        <v>0</v>
      </c>
      <c r="I426" s="1171">
        <v>0</v>
      </c>
      <c r="J426" s="1171">
        <v>50478</v>
      </c>
      <c r="K426" s="1172">
        <v>0</v>
      </c>
      <c r="L426" s="1173">
        <f t="shared" si="16"/>
        <v>6.3710246596152473E-3</v>
      </c>
      <c r="M426" s="1174">
        <f t="shared" si="17"/>
        <v>50478</v>
      </c>
    </row>
    <row r="427" spans="1:13" ht="48" customHeight="1">
      <c r="A427" s="1204"/>
      <c r="B427" s="1193"/>
      <c r="C427" s="1193"/>
      <c r="D427" s="1194"/>
      <c r="E427" s="902" t="s">
        <v>99</v>
      </c>
      <c r="F427" s="903"/>
      <c r="G427" s="904"/>
      <c r="H427" s="134">
        <v>0</v>
      </c>
      <c r="I427" s="135">
        <v>0</v>
      </c>
      <c r="J427" s="135">
        <v>2053</v>
      </c>
      <c r="K427" s="136">
        <v>0</v>
      </c>
      <c r="L427" s="137">
        <f t="shared" si="16"/>
        <v>2.5911711292424629E-4</v>
      </c>
      <c r="M427" s="138">
        <f t="shared" si="17"/>
        <v>2053</v>
      </c>
    </row>
    <row r="428" spans="1:13" ht="15.75" customHeight="1">
      <c r="A428" s="1196" t="s">
        <v>198</v>
      </c>
      <c r="B428" s="1197"/>
      <c r="C428" s="1197"/>
      <c r="D428" s="1197"/>
      <c r="E428" s="1197"/>
      <c r="F428" s="1197"/>
      <c r="G428" s="1198"/>
      <c r="H428" s="1199">
        <v>0</v>
      </c>
      <c r="I428" s="1200">
        <v>0</v>
      </c>
      <c r="J428" s="1200">
        <v>9712</v>
      </c>
      <c r="K428" s="1201">
        <v>0</v>
      </c>
      <c r="L428" s="1202">
        <f t="shared" si="16"/>
        <v>1.2257892843255138E-3</v>
      </c>
      <c r="M428" s="1203">
        <f t="shared" si="17"/>
        <v>9712</v>
      </c>
    </row>
    <row r="429" spans="1:13" ht="11.85" customHeight="1">
      <c r="A429" s="936" t="s">
        <v>1</v>
      </c>
      <c r="B429" s="913"/>
      <c r="C429" s="896" t="s">
        <v>199</v>
      </c>
      <c r="D429" s="897"/>
      <c r="E429" s="897"/>
      <c r="F429" s="897"/>
      <c r="G429" s="898"/>
      <c r="H429" s="107">
        <v>0</v>
      </c>
      <c r="I429" s="108">
        <v>0</v>
      </c>
      <c r="J429" s="108">
        <v>3820</v>
      </c>
      <c r="K429" s="109">
        <v>0</v>
      </c>
      <c r="L429" s="110">
        <f t="shared" si="16"/>
        <v>4.821370537606531E-4</v>
      </c>
      <c r="M429" s="111">
        <f t="shared" si="17"/>
        <v>3820</v>
      </c>
    </row>
    <row r="430" spans="1:13" s="119" customFormat="1" ht="11.85" customHeight="1">
      <c r="A430" s="922"/>
      <c r="B430" s="914"/>
      <c r="C430" s="913" t="s">
        <v>1</v>
      </c>
      <c r="D430" s="899" t="s">
        <v>57</v>
      </c>
      <c r="E430" s="900"/>
      <c r="F430" s="900"/>
      <c r="G430" s="901"/>
      <c r="H430" s="125">
        <v>0</v>
      </c>
      <c r="I430" s="126">
        <v>0</v>
      </c>
      <c r="J430" s="126">
        <v>3820</v>
      </c>
      <c r="K430" s="127">
        <v>0</v>
      </c>
      <c r="L430" s="128">
        <f t="shared" si="16"/>
        <v>4.821370537606531E-4</v>
      </c>
      <c r="M430" s="129">
        <f t="shared" si="17"/>
        <v>3820</v>
      </c>
    </row>
    <row r="431" spans="1:13" ht="15" customHeight="1">
      <c r="A431" s="922"/>
      <c r="B431" s="914"/>
      <c r="C431" s="915"/>
      <c r="D431" s="148" t="s">
        <v>1</v>
      </c>
      <c r="E431" s="893" t="s">
        <v>60</v>
      </c>
      <c r="F431" s="894"/>
      <c r="G431" s="895"/>
      <c r="H431" s="120">
        <v>0</v>
      </c>
      <c r="I431" s="121">
        <v>0</v>
      </c>
      <c r="J431" s="121">
        <v>3820</v>
      </c>
      <c r="K431" s="122">
        <v>0</v>
      </c>
      <c r="L431" s="123">
        <f t="shared" si="16"/>
        <v>4.821370537606531E-4</v>
      </c>
      <c r="M431" s="124">
        <f t="shared" si="17"/>
        <v>3820</v>
      </c>
    </row>
    <row r="432" spans="1:13" ht="11.85" customHeight="1">
      <c r="A432" s="922"/>
      <c r="B432" s="914"/>
      <c r="C432" s="896" t="s">
        <v>200</v>
      </c>
      <c r="D432" s="897"/>
      <c r="E432" s="897"/>
      <c r="F432" s="897"/>
      <c r="G432" s="898"/>
      <c r="H432" s="107">
        <v>0</v>
      </c>
      <c r="I432" s="108">
        <v>0</v>
      </c>
      <c r="J432" s="108">
        <v>5892</v>
      </c>
      <c r="K432" s="109">
        <v>0</v>
      </c>
      <c r="L432" s="110">
        <f t="shared" si="16"/>
        <v>7.4365223056486063E-4</v>
      </c>
      <c r="M432" s="111">
        <f t="shared" si="17"/>
        <v>5892</v>
      </c>
    </row>
    <row r="433" spans="1:13" s="119" customFormat="1" ht="11.85" customHeight="1">
      <c r="A433" s="922"/>
      <c r="B433" s="914"/>
      <c r="C433" s="913" t="s">
        <v>1</v>
      </c>
      <c r="D433" s="899" t="s">
        <v>57</v>
      </c>
      <c r="E433" s="900"/>
      <c r="F433" s="900"/>
      <c r="G433" s="901"/>
      <c r="H433" s="125">
        <v>0</v>
      </c>
      <c r="I433" s="126">
        <v>0</v>
      </c>
      <c r="J433" s="126">
        <v>5892</v>
      </c>
      <c r="K433" s="127">
        <v>0</v>
      </c>
      <c r="L433" s="128">
        <f t="shared" si="16"/>
        <v>7.4365223056486063E-4</v>
      </c>
      <c r="M433" s="129">
        <f t="shared" si="17"/>
        <v>5892</v>
      </c>
    </row>
    <row r="434" spans="1:13" ht="26.25" customHeight="1">
      <c r="A434" s="926"/>
      <c r="B434" s="915"/>
      <c r="C434" s="915"/>
      <c r="D434" s="148" t="s">
        <v>1</v>
      </c>
      <c r="E434" s="893" t="s">
        <v>172</v>
      </c>
      <c r="F434" s="894"/>
      <c r="G434" s="895"/>
      <c r="H434" s="120">
        <v>0</v>
      </c>
      <c r="I434" s="121">
        <v>0</v>
      </c>
      <c r="J434" s="121">
        <v>5892</v>
      </c>
      <c r="K434" s="122">
        <v>0</v>
      </c>
      <c r="L434" s="123">
        <f t="shared" si="16"/>
        <v>7.4365223056486063E-4</v>
      </c>
      <c r="M434" s="124">
        <f t="shared" si="17"/>
        <v>5892</v>
      </c>
    </row>
    <row r="435" spans="1:13" ht="18.75" customHeight="1">
      <c r="A435" s="937" t="s">
        <v>201</v>
      </c>
      <c r="B435" s="938"/>
      <c r="C435" s="938"/>
      <c r="D435" s="938"/>
      <c r="E435" s="938"/>
      <c r="F435" s="938"/>
      <c r="G435" s="939"/>
      <c r="H435" s="156">
        <v>235200</v>
      </c>
      <c r="I435" s="157">
        <v>754950</v>
      </c>
      <c r="J435" s="157">
        <v>593876</v>
      </c>
      <c r="K435" s="158">
        <v>78.7</v>
      </c>
      <c r="L435" s="159">
        <f t="shared" si="16"/>
        <v>7.4955399198733397E-2</v>
      </c>
      <c r="M435" s="155">
        <f t="shared" si="17"/>
        <v>-161074</v>
      </c>
    </row>
    <row r="436" spans="1:13" ht="11.85" customHeight="1">
      <c r="A436" s="105" t="s">
        <v>1</v>
      </c>
      <c r="B436" s="106"/>
      <c r="C436" s="896" t="s">
        <v>202</v>
      </c>
      <c r="D436" s="897"/>
      <c r="E436" s="897"/>
      <c r="F436" s="897"/>
      <c r="G436" s="898"/>
      <c r="H436" s="107">
        <v>100000</v>
      </c>
      <c r="I436" s="108">
        <v>1500</v>
      </c>
      <c r="J436" s="108">
        <v>1525</v>
      </c>
      <c r="K436" s="109">
        <v>101.6</v>
      </c>
      <c r="L436" s="110">
        <f t="shared" si="16"/>
        <v>1.9247617983900417E-4</v>
      </c>
      <c r="M436" s="111">
        <f t="shared" si="17"/>
        <v>25</v>
      </c>
    </row>
    <row r="437" spans="1:13" s="119" customFormat="1" ht="11.85" customHeight="1">
      <c r="A437" s="820"/>
      <c r="B437" s="113"/>
      <c r="C437" s="913" t="s">
        <v>1</v>
      </c>
      <c r="D437" s="899" t="s">
        <v>57</v>
      </c>
      <c r="E437" s="900"/>
      <c r="F437" s="900"/>
      <c r="G437" s="901"/>
      <c r="H437" s="125">
        <v>100000</v>
      </c>
      <c r="I437" s="126">
        <v>1500</v>
      </c>
      <c r="J437" s="126">
        <v>1525</v>
      </c>
      <c r="K437" s="127">
        <v>101.6</v>
      </c>
      <c r="L437" s="128">
        <f t="shared" si="16"/>
        <v>1.9247617983900417E-4</v>
      </c>
      <c r="M437" s="129">
        <f t="shared" si="17"/>
        <v>25</v>
      </c>
    </row>
    <row r="438" spans="1:13" ht="54.75" customHeight="1">
      <c r="A438" s="820"/>
      <c r="B438" s="113"/>
      <c r="C438" s="914"/>
      <c r="D438" s="919" t="s">
        <v>1</v>
      </c>
      <c r="E438" s="893" t="s">
        <v>64</v>
      </c>
      <c r="F438" s="894"/>
      <c r="G438" s="895"/>
      <c r="H438" s="120">
        <v>100000</v>
      </c>
      <c r="I438" s="121">
        <v>1200</v>
      </c>
      <c r="J438" s="121">
        <v>1200</v>
      </c>
      <c r="K438" s="122">
        <v>100</v>
      </c>
      <c r="L438" s="123">
        <f t="shared" si="16"/>
        <v>1.5145666610282295E-4</v>
      </c>
      <c r="M438" s="124">
        <f t="shared" si="17"/>
        <v>0</v>
      </c>
    </row>
    <row r="439" spans="1:13" ht="35.25" customHeight="1">
      <c r="A439" s="820"/>
      <c r="B439" s="113"/>
      <c r="C439" s="915"/>
      <c r="D439" s="921"/>
      <c r="E439" s="893" t="s">
        <v>65</v>
      </c>
      <c r="F439" s="894"/>
      <c r="G439" s="895"/>
      <c r="H439" s="120">
        <v>0</v>
      </c>
      <c r="I439" s="121">
        <v>300</v>
      </c>
      <c r="J439" s="121">
        <v>325</v>
      </c>
      <c r="K439" s="122">
        <v>108.2</v>
      </c>
      <c r="L439" s="123">
        <f t="shared" si="16"/>
        <v>4.1019513736181215E-5</v>
      </c>
      <c r="M439" s="124">
        <f t="shared" si="17"/>
        <v>25</v>
      </c>
    </row>
    <row r="440" spans="1:13" ht="11.85" customHeight="1">
      <c r="A440" s="820"/>
      <c r="B440" s="113"/>
      <c r="C440" s="896" t="s">
        <v>203</v>
      </c>
      <c r="D440" s="897"/>
      <c r="E440" s="897"/>
      <c r="F440" s="897"/>
      <c r="G440" s="898"/>
      <c r="H440" s="107">
        <v>100000</v>
      </c>
      <c r="I440" s="108">
        <v>361000</v>
      </c>
      <c r="J440" s="108">
        <v>208485</v>
      </c>
      <c r="K440" s="109">
        <v>57.8</v>
      </c>
      <c r="L440" s="110">
        <f t="shared" si="16"/>
        <v>2.6313702527039205E-2</v>
      </c>
      <c r="M440" s="111">
        <f t="shared" si="17"/>
        <v>-152515</v>
      </c>
    </row>
    <row r="441" spans="1:13" s="119" customFormat="1" ht="11.85" customHeight="1">
      <c r="A441" s="820"/>
      <c r="B441" s="113"/>
      <c r="C441" s="913" t="s">
        <v>1</v>
      </c>
      <c r="D441" s="899" t="s">
        <v>57</v>
      </c>
      <c r="E441" s="900"/>
      <c r="F441" s="900"/>
      <c r="G441" s="901"/>
      <c r="H441" s="125">
        <v>100000</v>
      </c>
      <c r="I441" s="126">
        <v>361000</v>
      </c>
      <c r="J441" s="126">
        <v>208485</v>
      </c>
      <c r="K441" s="127">
        <v>57.8</v>
      </c>
      <c r="L441" s="128">
        <f t="shared" ref="L441:L504" si="18">+J441/$O$11*100</f>
        <v>2.6313702527039205E-2</v>
      </c>
      <c r="M441" s="129">
        <f t="shared" ref="M441:M504" si="19">+J441-I441</f>
        <v>-152515</v>
      </c>
    </row>
    <row r="442" spans="1:13" ht="36" customHeight="1">
      <c r="A442" s="820"/>
      <c r="B442" s="113"/>
      <c r="C442" s="914"/>
      <c r="D442" s="919" t="s">
        <v>1</v>
      </c>
      <c r="E442" s="893" t="s">
        <v>64</v>
      </c>
      <c r="F442" s="894"/>
      <c r="G442" s="895"/>
      <c r="H442" s="120">
        <v>100000</v>
      </c>
      <c r="I442" s="121">
        <v>51000</v>
      </c>
      <c r="J442" s="121">
        <v>50849</v>
      </c>
      <c r="K442" s="122">
        <v>99.7</v>
      </c>
      <c r="L442" s="123">
        <f t="shared" si="18"/>
        <v>6.4178500122187036E-3</v>
      </c>
      <c r="M442" s="124">
        <f t="shared" si="19"/>
        <v>-151</v>
      </c>
    </row>
    <row r="443" spans="1:13" ht="54.75" customHeight="1">
      <c r="A443" s="820"/>
      <c r="B443" s="113"/>
      <c r="C443" s="915"/>
      <c r="D443" s="921"/>
      <c r="E443" s="893" t="s">
        <v>148</v>
      </c>
      <c r="F443" s="894"/>
      <c r="G443" s="895"/>
      <c r="H443" s="120">
        <v>0</v>
      </c>
      <c r="I443" s="121">
        <v>310000</v>
      </c>
      <c r="J443" s="121">
        <v>157636</v>
      </c>
      <c r="K443" s="122">
        <v>50.8</v>
      </c>
      <c r="L443" s="123">
        <f t="shared" si="18"/>
        <v>1.9895852514820497E-2</v>
      </c>
      <c r="M443" s="124">
        <f t="shared" si="19"/>
        <v>-152364</v>
      </c>
    </row>
    <row r="444" spans="1:13" ht="27" customHeight="1">
      <c r="A444" s="820"/>
      <c r="B444" s="113"/>
      <c r="C444" s="896" t="s">
        <v>204</v>
      </c>
      <c r="D444" s="897"/>
      <c r="E444" s="897"/>
      <c r="F444" s="897"/>
      <c r="G444" s="898"/>
      <c r="H444" s="107">
        <v>20150</v>
      </c>
      <c r="I444" s="108">
        <v>20150</v>
      </c>
      <c r="J444" s="108">
        <v>21333</v>
      </c>
      <c r="K444" s="109">
        <v>105.9</v>
      </c>
      <c r="L444" s="110">
        <f t="shared" si="18"/>
        <v>2.6925208816429348E-3</v>
      </c>
      <c r="M444" s="111">
        <f t="shared" si="19"/>
        <v>1183</v>
      </c>
    </row>
    <row r="445" spans="1:13" s="119" customFormat="1" ht="11.85" customHeight="1">
      <c r="A445" s="820"/>
      <c r="B445" s="113"/>
      <c r="C445" s="913" t="s">
        <v>1</v>
      </c>
      <c r="D445" s="899" t="s">
        <v>57</v>
      </c>
      <c r="E445" s="900"/>
      <c r="F445" s="900"/>
      <c r="G445" s="901"/>
      <c r="H445" s="125">
        <v>20150</v>
      </c>
      <c r="I445" s="126">
        <v>20150</v>
      </c>
      <c r="J445" s="126">
        <v>21333</v>
      </c>
      <c r="K445" s="127">
        <v>105.9</v>
      </c>
      <c r="L445" s="128">
        <f t="shared" si="18"/>
        <v>2.6925208816429348E-3</v>
      </c>
      <c r="M445" s="129">
        <f t="shared" si="19"/>
        <v>1183</v>
      </c>
    </row>
    <row r="446" spans="1:13" ht="13.5" customHeight="1">
      <c r="A446" s="820"/>
      <c r="B446" s="113"/>
      <c r="C446" s="914"/>
      <c r="D446" s="919" t="s">
        <v>1</v>
      </c>
      <c r="E446" s="893" t="s">
        <v>87</v>
      </c>
      <c r="F446" s="894"/>
      <c r="G446" s="895"/>
      <c r="H446" s="120">
        <v>20150</v>
      </c>
      <c r="I446" s="121">
        <v>20150</v>
      </c>
      <c r="J446" s="121">
        <v>17980</v>
      </c>
      <c r="K446" s="122">
        <v>89.2</v>
      </c>
      <c r="L446" s="123">
        <f t="shared" si="18"/>
        <v>2.269325713773964E-3</v>
      </c>
      <c r="M446" s="124">
        <f t="shared" si="19"/>
        <v>-2170</v>
      </c>
    </row>
    <row r="447" spans="1:13" ht="26.25" customHeight="1">
      <c r="A447" s="820"/>
      <c r="B447" s="113"/>
      <c r="C447" s="914"/>
      <c r="D447" s="920"/>
      <c r="E447" s="893" t="s">
        <v>88</v>
      </c>
      <c r="F447" s="894"/>
      <c r="G447" s="895"/>
      <c r="H447" s="120">
        <v>0</v>
      </c>
      <c r="I447" s="121">
        <v>0</v>
      </c>
      <c r="J447" s="121">
        <v>3242</v>
      </c>
      <c r="K447" s="122">
        <v>0</v>
      </c>
      <c r="L447" s="123">
        <f t="shared" si="18"/>
        <v>4.0918542625446001E-4</v>
      </c>
      <c r="M447" s="124">
        <f t="shared" si="19"/>
        <v>3242</v>
      </c>
    </row>
    <row r="448" spans="1:13" ht="15" customHeight="1">
      <c r="A448" s="820"/>
      <c r="B448" s="113"/>
      <c r="C448" s="915"/>
      <c r="D448" s="921"/>
      <c r="E448" s="893" t="s">
        <v>60</v>
      </c>
      <c r="F448" s="894"/>
      <c r="G448" s="895"/>
      <c r="H448" s="120">
        <v>0</v>
      </c>
      <c r="I448" s="121">
        <v>0</v>
      </c>
      <c r="J448" s="121">
        <v>111</v>
      </c>
      <c r="K448" s="122">
        <v>0</v>
      </c>
      <c r="L448" s="123">
        <f t="shared" si="18"/>
        <v>1.4009741614511124E-5</v>
      </c>
      <c r="M448" s="124">
        <f t="shared" si="19"/>
        <v>111</v>
      </c>
    </row>
    <row r="449" spans="1:13" ht="28.5" customHeight="1">
      <c r="A449" s="820"/>
      <c r="B449" s="113"/>
      <c r="C449" s="896" t="s">
        <v>205</v>
      </c>
      <c r="D449" s="897"/>
      <c r="E449" s="897"/>
      <c r="F449" s="897"/>
      <c r="G449" s="898"/>
      <c r="H449" s="107">
        <v>3500</v>
      </c>
      <c r="I449" s="108">
        <v>3500</v>
      </c>
      <c r="J449" s="108">
        <v>2857</v>
      </c>
      <c r="K449" s="109">
        <v>81.599999999999994</v>
      </c>
      <c r="L449" s="110">
        <f t="shared" si="18"/>
        <v>3.6059307921313766E-4</v>
      </c>
      <c r="M449" s="111">
        <f t="shared" si="19"/>
        <v>-643</v>
      </c>
    </row>
    <row r="450" spans="1:13" s="119" customFormat="1" ht="11.85" customHeight="1">
      <c r="A450" s="820"/>
      <c r="B450" s="113"/>
      <c r="C450" s="913" t="s">
        <v>1</v>
      </c>
      <c r="D450" s="899" t="s">
        <v>57</v>
      </c>
      <c r="E450" s="900"/>
      <c r="F450" s="900"/>
      <c r="G450" s="901"/>
      <c r="H450" s="125">
        <v>3500</v>
      </c>
      <c r="I450" s="126">
        <v>3500</v>
      </c>
      <c r="J450" s="126">
        <v>2857</v>
      </c>
      <c r="K450" s="127">
        <v>81.599999999999994</v>
      </c>
      <c r="L450" s="128">
        <f t="shared" si="18"/>
        <v>3.6059307921313766E-4</v>
      </c>
      <c r="M450" s="129">
        <f t="shared" si="19"/>
        <v>-643</v>
      </c>
    </row>
    <row r="451" spans="1:13" ht="11.85" customHeight="1">
      <c r="A451" s="820"/>
      <c r="B451" s="113"/>
      <c r="C451" s="914"/>
      <c r="D451" s="919" t="s">
        <v>1</v>
      </c>
      <c r="E451" s="893" t="s">
        <v>206</v>
      </c>
      <c r="F451" s="894"/>
      <c r="G451" s="895"/>
      <c r="H451" s="120">
        <v>3500</v>
      </c>
      <c r="I451" s="121">
        <v>3500</v>
      </c>
      <c r="J451" s="121">
        <v>2321</v>
      </c>
      <c r="K451" s="122">
        <v>66.3</v>
      </c>
      <c r="L451" s="123">
        <f t="shared" si="18"/>
        <v>2.9294243502054338E-4</v>
      </c>
      <c r="M451" s="124">
        <f t="shared" si="19"/>
        <v>-1179</v>
      </c>
    </row>
    <row r="452" spans="1:13" ht="11.85" customHeight="1">
      <c r="A452" s="820"/>
      <c r="B452" s="113"/>
      <c r="C452" s="914"/>
      <c r="D452" s="920"/>
      <c r="E452" s="893" t="s">
        <v>88</v>
      </c>
      <c r="F452" s="894"/>
      <c r="G452" s="895"/>
      <c r="H452" s="120">
        <v>0</v>
      </c>
      <c r="I452" s="121">
        <v>0</v>
      </c>
      <c r="J452" s="121">
        <v>519</v>
      </c>
      <c r="K452" s="122">
        <v>0</v>
      </c>
      <c r="L452" s="123">
        <f t="shared" si="18"/>
        <v>6.5505008089470924E-5</v>
      </c>
      <c r="M452" s="124">
        <f t="shared" si="19"/>
        <v>519</v>
      </c>
    </row>
    <row r="453" spans="1:13" ht="11.85" customHeight="1">
      <c r="A453" s="820"/>
      <c r="B453" s="113"/>
      <c r="C453" s="915"/>
      <c r="D453" s="921"/>
      <c r="E453" s="893" t="s">
        <v>60</v>
      </c>
      <c r="F453" s="894"/>
      <c r="G453" s="895"/>
      <c r="H453" s="120">
        <v>0</v>
      </c>
      <c r="I453" s="121">
        <v>0</v>
      </c>
      <c r="J453" s="121">
        <v>18</v>
      </c>
      <c r="K453" s="122">
        <v>0</v>
      </c>
      <c r="L453" s="123">
        <f t="shared" si="18"/>
        <v>2.2718499915423444E-6</v>
      </c>
      <c r="M453" s="124">
        <f t="shared" si="19"/>
        <v>18</v>
      </c>
    </row>
    <row r="454" spans="1:13" ht="26.25" customHeight="1">
      <c r="A454" s="820"/>
      <c r="B454" s="113"/>
      <c r="C454" s="896" t="s">
        <v>207</v>
      </c>
      <c r="D454" s="897"/>
      <c r="E454" s="897"/>
      <c r="F454" s="897"/>
      <c r="G454" s="898"/>
      <c r="H454" s="107">
        <v>11550</v>
      </c>
      <c r="I454" s="108">
        <v>174990</v>
      </c>
      <c r="J454" s="108">
        <v>167131</v>
      </c>
      <c r="K454" s="109">
        <v>95.5</v>
      </c>
      <c r="L454" s="110">
        <f t="shared" si="18"/>
        <v>2.1094253385359085E-2</v>
      </c>
      <c r="M454" s="111">
        <f t="shared" si="19"/>
        <v>-7859</v>
      </c>
    </row>
    <row r="455" spans="1:13" s="119" customFormat="1" ht="11.85" customHeight="1">
      <c r="A455" s="1205" t="s">
        <v>1</v>
      </c>
      <c r="B455" s="1206"/>
      <c r="C455" s="1206"/>
      <c r="D455" s="899" t="s">
        <v>57</v>
      </c>
      <c r="E455" s="900"/>
      <c r="F455" s="900"/>
      <c r="G455" s="901"/>
      <c r="H455" s="125">
        <v>11550</v>
      </c>
      <c r="I455" s="126">
        <v>174990</v>
      </c>
      <c r="J455" s="126">
        <v>167131</v>
      </c>
      <c r="K455" s="127">
        <v>95.5</v>
      </c>
      <c r="L455" s="128">
        <f t="shared" si="18"/>
        <v>2.1094253385359085E-2</v>
      </c>
      <c r="M455" s="129">
        <f t="shared" si="19"/>
        <v>-7859</v>
      </c>
    </row>
    <row r="456" spans="1:13" ht="50.25" customHeight="1">
      <c r="A456" s="1205"/>
      <c r="B456" s="1206"/>
      <c r="C456" s="1206"/>
      <c r="D456" s="130"/>
      <c r="E456" s="893" t="s">
        <v>64</v>
      </c>
      <c r="F456" s="894"/>
      <c r="G456" s="895"/>
      <c r="H456" s="120">
        <v>0</v>
      </c>
      <c r="I456" s="121">
        <v>163440</v>
      </c>
      <c r="J456" s="121">
        <v>153172</v>
      </c>
      <c r="K456" s="122">
        <v>93.7</v>
      </c>
      <c r="L456" s="123">
        <f t="shared" si="18"/>
        <v>1.9332433716917997E-2</v>
      </c>
      <c r="M456" s="124">
        <f t="shared" si="19"/>
        <v>-10268</v>
      </c>
    </row>
    <row r="457" spans="1:13" ht="36" customHeight="1">
      <c r="A457" s="820" t="s">
        <v>1</v>
      </c>
      <c r="B457" s="113"/>
      <c r="C457" s="150"/>
      <c r="D457" s="1176"/>
      <c r="E457" s="893" t="s">
        <v>65</v>
      </c>
      <c r="F457" s="894"/>
      <c r="G457" s="895"/>
      <c r="H457" s="120">
        <v>11550</v>
      </c>
      <c r="I457" s="121">
        <v>11550</v>
      </c>
      <c r="J457" s="121">
        <v>13959</v>
      </c>
      <c r="K457" s="122">
        <v>120.9</v>
      </c>
      <c r="L457" s="123">
        <f t="shared" si="18"/>
        <v>1.761819668441088E-3</v>
      </c>
      <c r="M457" s="124">
        <f t="shared" si="19"/>
        <v>2409</v>
      </c>
    </row>
    <row r="458" spans="1:13" ht="11.85" customHeight="1">
      <c r="A458" s="820"/>
      <c r="B458" s="113"/>
      <c r="C458" s="896" t="s">
        <v>208</v>
      </c>
      <c r="D458" s="897"/>
      <c r="E458" s="897"/>
      <c r="F458" s="897"/>
      <c r="G458" s="898"/>
      <c r="H458" s="107">
        <v>0</v>
      </c>
      <c r="I458" s="108">
        <v>193810</v>
      </c>
      <c r="J458" s="108">
        <v>192544</v>
      </c>
      <c r="K458" s="109">
        <v>99.4</v>
      </c>
      <c r="L458" s="110">
        <f t="shared" si="18"/>
        <v>2.4301726931751616E-2</v>
      </c>
      <c r="M458" s="111">
        <f t="shared" si="19"/>
        <v>-1266</v>
      </c>
    </row>
    <row r="459" spans="1:13" s="119" customFormat="1" ht="11.85" customHeight="1">
      <c r="A459" s="820"/>
      <c r="B459" s="113"/>
      <c r="C459" s="913" t="s">
        <v>1</v>
      </c>
      <c r="D459" s="899" t="s">
        <v>57</v>
      </c>
      <c r="E459" s="900"/>
      <c r="F459" s="900"/>
      <c r="G459" s="901"/>
      <c r="H459" s="125">
        <v>0</v>
      </c>
      <c r="I459" s="126">
        <v>76680</v>
      </c>
      <c r="J459" s="126">
        <v>75414</v>
      </c>
      <c r="K459" s="127">
        <v>98.4</v>
      </c>
      <c r="L459" s="128">
        <f t="shared" si="18"/>
        <v>9.518294181231908E-3</v>
      </c>
      <c r="M459" s="129">
        <f t="shared" si="19"/>
        <v>-1266</v>
      </c>
    </row>
    <row r="460" spans="1:13" ht="26.25" customHeight="1">
      <c r="A460" s="820"/>
      <c r="B460" s="113"/>
      <c r="C460" s="914"/>
      <c r="D460" s="919" t="s">
        <v>1</v>
      </c>
      <c r="E460" s="893" t="s">
        <v>58</v>
      </c>
      <c r="F460" s="894"/>
      <c r="G460" s="895"/>
      <c r="H460" s="120">
        <v>0</v>
      </c>
      <c r="I460" s="121">
        <v>0</v>
      </c>
      <c r="J460" s="121">
        <v>1000</v>
      </c>
      <c r="K460" s="122">
        <v>0</v>
      </c>
      <c r="L460" s="123">
        <f t="shared" si="18"/>
        <v>1.2621388841901912E-4</v>
      </c>
      <c r="M460" s="124">
        <f t="shared" si="19"/>
        <v>1000</v>
      </c>
    </row>
    <row r="461" spans="1:13" ht="49.5" customHeight="1">
      <c r="A461" s="820"/>
      <c r="B461" s="113"/>
      <c r="C461" s="914"/>
      <c r="D461" s="920"/>
      <c r="E461" s="893" t="s">
        <v>110</v>
      </c>
      <c r="F461" s="894"/>
      <c r="G461" s="895"/>
      <c r="H461" s="120">
        <v>0</v>
      </c>
      <c r="I461" s="121">
        <v>0</v>
      </c>
      <c r="J461" s="121">
        <v>3</v>
      </c>
      <c r="K461" s="122">
        <v>0</v>
      </c>
      <c r="L461" s="123">
        <f t="shared" si="18"/>
        <v>3.7864166525705736E-7</v>
      </c>
      <c r="M461" s="124">
        <f t="shared" si="19"/>
        <v>3</v>
      </c>
    </row>
    <row r="462" spans="1:13" ht="42" customHeight="1">
      <c r="A462" s="820"/>
      <c r="B462" s="113"/>
      <c r="C462" s="914"/>
      <c r="D462" s="920"/>
      <c r="E462" s="893" t="s">
        <v>65</v>
      </c>
      <c r="F462" s="894"/>
      <c r="G462" s="895"/>
      <c r="H462" s="120">
        <v>0</v>
      </c>
      <c r="I462" s="121">
        <v>100</v>
      </c>
      <c r="J462" s="121">
        <v>326</v>
      </c>
      <c r="K462" s="122">
        <v>325.5</v>
      </c>
      <c r="L462" s="123">
        <f t="shared" si="18"/>
        <v>4.1145727624600234E-5</v>
      </c>
      <c r="M462" s="124">
        <f t="shared" si="19"/>
        <v>226</v>
      </c>
    </row>
    <row r="463" spans="1:13" ht="53.25" customHeight="1">
      <c r="A463" s="820"/>
      <c r="B463" s="113"/>
      <c r="C463" s="914"/>
      <c r="D463" s="921"/>
      <c r="E463" s="893" t="s">
        <v>148</v>
      </c>
      <c r="F463" s="894"/>
      <c r="G463" s="895"/>
      <c r="H463" s="120">
        <v>0</v>
      </c>
      <c r="I463" s="121">
        <v>76580</v>
      </c>
      <c r="J463" s="121">
        <v>74086</v>
      </c>
      <c r="K463" s="122">
        <v>96.7</v>
      </c>
      <c r="L463" s="123">
        <f t="shared" si="18"/>
        <v>9.3506821374114511E-3</v>
      </c>
      <c r="M463" s="124">
        <f t="shared" si="19"/>
        <v>-2494</v>
      </c>
    </row>
    <row r="464" spans="1:13" s="119" customFormat="1" ht="11.85" customHeight="1">
      <c r="A464" s="820"/>
      <c r="B464" s="113"/>
      <c r="C464" s="914"/>
      <c r="D464" s="899" t="s">
        <v>66</v>
      </c>
      <c r="E464" s="900"/>
      <c r="F464" s="900"/>
      <c r="G464" s="901"/>
      <c r="H464" s="125">
        <v>0</v>
      </c>
      <c r="I464" s="126">
        <v>117130</v>
      </c>
      <c r="J464" s="126">
        <v>117130</v>
      </c>
      <c r="K464" s="127">
        <v>100</v>
      </c>
      <c r="L464" s="128">
        <f t="shared" si="18"/>
        <v>1.478343275051971E-2</v>
      </c>
      <c r="M464" s="129">
        <f t="shared" si="19"/>
        <v>0</v>
      </c>
    </row>
    <row r="465" spans="1:15" ht="48" customHeight="1">
      <c r="A465" s="149"/>
      <c r="B465" s="150"/>
      <c r="C465" s="915"/>
      <c r="D465" s="148" t="s">
        <v>1</v>
      </c>
      <c r="E465" s="893" t="s">
        <v>70</v>
      </c>
      <c r="F465" s="894"/>
      <c r="G465" s="895"/>
      <c r="H465" s="120">
        <v>0</v>
      </c>
      <c r="I465" s="121">
        <v>117130</v>
      </c>
      <c r="J465" s="121">
        <v>117130</v>
      </c>
      <c r="K465" s="122">
        <v>100</v>
      </c>
      <c r="L465" s="123">
        <f t="shared" si="18"/>
        <v>1.478343275051971E-2</v>
      </c>
      <c r="M465" s="124">
        <f t="shared" si="19"/>
        <v>0</v>
      </c>
    </row>
    <row r="466" spans="1:15" ht="18" customHeight="1">
      <c r="A466" s="937" t="s">
        <v>209</v>
      </c>
      <c r="B466" s="938"/>
      <c r="C466" s="938"/>
      <c r="D466" s="938"/>
      <c r="E466" s="938"/>
      <c r="F466" s="938"/>
      <c r="G466" s="939"/>
      <c r="H466" s="156">
        <v>7233384</v>
      </c>
      <c r="I466" s="157">
        <v>2239572</v>
      </c>
      <c r="J466" s="157">
        <v>2515647</v>
      </c>
      <c r="K466" s="158">
        <v>112.3</v>
      </c>
      <c r="L466" s="159">
        <f t="shared" si="18"/>
        <v>0.31750958975964017</v>
      </c>
      <c r="M466" s="155">
        <f t="shared" si="19"/>
        <v>276075</v>
      </c>
    </row>
    <row r="467" spans="1:15" ht="11.85" customHeight="1">
      <c r="A467" s="105" t="s">
        <v>1</v>
      </c>
      <c r="B467" s="106"/>
      <c r="C467" s="896" t="s">
        <v>210</v>
      </c>
      <c r="D467" s="897"/>
      <c r="E467" s="897"/>
      <c r="F467" s="897"/>
      <c r="G467" s="898"/>
      <c r="H467" s="107">
        <v>0</v>
      </c>
      <c r="I467" s="108">
        <v>0</v>
      </c>
      <c r="J467" s="108">
        <v>4042</v>
      </c>
      <c r="K467" s="109">
        <v>0</v>
      </c>
      <c r="L467" s="110">
        <f t="shared" si="18"/>
        <v>5.1015653698967538E-4</v>
      </c>
      <c r="M467" s="111">
        <f t="shared" si="19"/>
        <v>4042</v>
      </c>
    </row>
    <row r="468" spans="1:15" s="119" customFormat="1" ht="11.85" customHeight="1">
      <c r="A468" s="112"/>
      <c r="B468" s="113"/>
      <c r="C468" s="106" t="s">
        <v>1</v>
      </c>
      <c r="D468" s="899" t="s">
        <v>57</v>
      </c>
      <c r="E468" s="900"/>
      <c r="F468" s="900"/>
      <c r="G468" s="901"/>
      <c r="H468" s="125">
        <v>0</v>
      </c>
      <c r="I468" s="126">
        <v>0</v>
      </c>
      <c r="J468" s="126">
        <v>4042</v>
      </c>
      <c r="K468" s="127">
        <v>0</v>
      </c>
      <c r="L468" s="128">
        <f t="shared" si="18"/>
        <v>5.1015653698967538E-4</v>
      </c>
      <c r="M468" s="129">
        <f t="shared" si="19"/>
        <v>4042</v>
      </c>
    </row>
    <row r="469" spans="1:15" ht="46.5" customHeight="1">
      <c r="A469" s="112"/>
      <c r="B469" s="113"/>
      <c r="C469" s="113"/>
      <c r="D469" s="130" t="s">
        <v>1</v>
      </c>
      <c r="E469" s="893" t="s">
        <v>110</v>
      </c>
      <c r="F469" s="894"/>
      <c r="G469" s="895"/>
      <c r="H469" s="120">
        <v>0</v>
      </c>
      <c r="I469" s="121">
        <v>0</v>
      </c>
      <c r="J469" s="121">
        <v>3</v>
      </c>
      <c r="K469" s="122">
        <v>0</v>
      </c>
      <c r="L469" s="123">
        <f t="shared" si="18"/>
        <v>3.7864166525705736E-7</v>
      </c>
      <c r="M469" s="124">
        <f t="shared" si="19"/>
        <v>3</v>
      </c>
    </row>
    <row r="470" spans="1:15" ht="62.25" customHeight="1">
      <c r="A470" s="131"/>
      <c r="B470" s="132"/>
      <c r="C470" s="132"/>
      <c r="D470" s="133"/>
      <c r="E470" s="902" t="s">
        <v>99</v>
      </c>
      <c r="F470" s="903"/>
      <c r="G470" s="904"/>
      <c r="H470" s="134">
        <v>0</v>
      </c>
      <c r="I470" s="135">
        <v>0</v>
      </c>
      <c r="J470" s="135">
        <v>4039</v>
      </c>
      <c r="K470" s="136">
        <v>0</v>
      </c>
      <c r="L470" s="137">
        <f t="shared" si="18"/>
        <v>5.0977789532441822E-4</v>
      </c>
      <c r="M470" s="138">
        <f t="shared" si="19"/>
        <v>4039</v>
      </c>
      <c r="O470" s="176"/>
    </row>
    <row r="471" spans="1:15" ht="13.5" customHeight="1">
      <c r="A471" s="112"/>
      <c r="B471" s="113"/>
      <c r="C471" s="930" t="s">
        <v>211</v>
      </c>
      <c r="D471" s="931"/>
      <c r="E471" s="931"/>
      <c r="F471" s="931"/>
      <c r="G471" s="932"/>
      <c r="H471" s="143">
        <v>3433146</v>
      </c>
      <c r="I471" s="144">
        <v>395366</v>
      </c>
      <c r="J471" s="144">
        <v>450586</v>
      </c>
      <c r="K471" s="145">
        <v>114</v>
      </c>
      <c r="L471" s="146">
        <f t="shared" si="18"/>
        <v>5.6870211127172145E-2</v>
      </c>
      <c r="M471" s="147">
        <f t="shared" si="19"/>
        <v>55220</v>
      </c>
    </row>
    <row r="472" spans="1:15" s="119" customFormat="1" ht="11.85" customHeight="1">
      <c r="A472" s="112"/>
      <c r="B472" s="113"/>
      <c r="C472" s="913" t="s">
        <v>1</v>
      </c>
      <c r="D472" s="899" t="s">
        <v>57</v>
      </c>
      <c r="E472" s="900"/>
      <c r="F472" s="900"/>
      <c r="G472" s="901"/>
      <c r="H472" s="125">
        <v>0</v>
      </c>
      <c r="I472" s="126">
        <v>0</v>
      </c>
      <c r="J472" s="126">
        <v>37234</v>
      </c>
      <c r="K472" s="127">
        <v>0</v>
      </c>
      <c r="L472" s="128">
        <f t="shared" si="18"/>
        <v>4.699447921393758E-3</v>
      </c>
      <c r="M472" s="129">
        <f t="shared" si="19"/>
        <v>37234</v>
      </c>
    </row>
    <row r="473" spans="1:15" ht="49.5" customHeight="1">
      <c r="A473" s="112"/>
      <c r="B473" s="113"/>
      <c r="C473" s="914"/>
      <c r="D473" s="919" t="s">
        <v>1</v>
      </c>
      <c r="E473" s="893" t="s">
        <v>110</v>
      </c>
      <c r="F473" s="894"/>
      <c r="G473" s="895"/>
      <c r="H473" s="120">
        <v>0</v>
      </c>
      <c r="I473" s="121">
        <v>0</v>
      </c>
      <c r="J473" s="121">
        <v>59</v>
      </c>
      <c r="K473" s="122">
        <v>0</v>
      </c>
      <c r="L473" s="123">
        <f t="shared" si="18"/>
        <v>7.4466194167221287E-6</v>
      </c>
      <c r="M473" s="124">
        <f t="shared" si="19"/>
        <v>59</v>
      </c>
    </row>
    <row r="474" spans="1:15" ht="48" customHeight="1">
      <c r="A474" s="112"/>
      <c r="B474" s="113"/>
      <c r="C474" s="914"/>
      <c r="D474" s="921"/>
      <c r="E474" s="893" t="s">
        <v>99</v>
      </c>
      <c r="F474" s="894"/>
      <c r="G474" s="895"/>
      <c r="H474" s="120">
        <v>0</v>
      </c>
      <c r="I474" s="121">
        <v>0</v>
      </c>
      <c r="J474" s="121">
        <v>37176</v>
      </c>
      <c r="K474" s="122">
        <v>0</v>
      </c>
      <c r="L474" s="123">
        <f t="shared" si="18"/>
        <v>4.6921275158654553E-3</v>
      </c>
      <c r="M474" s="124">
        <f t="shared" si="19"/>
        <v>37176</v>
      </c>
    </row>
    <row r="475" spans="1:15" s="119" customFormat="1" ht="11.85" customHeight="1">
      <c r="A475" s="112"/>
      <c r="B475" s="113"/>
      <c r="C475" s="914"/>
      <c r="D475" s="899" t="s">
        <v>66</v>
      </c>
      <c r="E475" s="900"/>
      <c r="F475" s="900"/>
      <c r="G475" s="901"/>
      <c r="H475" s="125">
        <v>3433146</v>
      </c>
      <c r="I475" s="126">
        <v>395366</v>
      </c>
      <c r="J475" s="126">
        <v>413352</v>
      </c>
      <c r="K475" s="127">
        <v>104.6</v>
      </c>
      <c r="L475" s="128">
        <f t="shared" si="18"/>
        <v>5.2170763205778389E-2</v>
      </c>
      <c r="M475" s="129">
        <f t="shared" si="19"/>
        <v>17986</v>
      </c>
    </row>
    <row r="476" spans="1:15" ht="67.5" customHeight="1">
      <c r="A476" s="112"/>
      <c r="B476" s="113"/>
      <c r="C476" s="915"/>
      <c r="D476" s="148" t="s">
        <v>1</v>
      </c>
      <c r="E476" s="893" t="s">
        <v>212</v>
      </c>
      <c r="F476" s="894"/>
      <c r="G476" s="895"/>
      <c r="H476" s="120">
        <v>3433146</v>
      </c>
      <c r="I476" s="121">
        <v>395366</v>
      </c>
      <c r="J476" s="121">
        <v>413352</v>
      </c>
      <c r="K476" s="122">
        <v>104.6</v>
      </c>
      <c r="L476" s="123">
        <f t="shared" si="18"/>
        <v>5.2170763205778389E-2</v>
      </c>
      <c r="M476" s="124">
        <f t="shared" si="19"/>
        <v>17986</v>
      </c>
    </row>
    <row r="477" spans="1:15" ht="11.85" customHeight="1">
      <c r="A477" s="922" t="s">
        <v>1</v>
      </c>
      <c r="B477" s="914"/>
      <c r="C477" s="896" t="s">
        <v>213</v>
      </c>
      <c r="D477" s="897"/>
      <c r="E477" s="897"/>
      <c r="F477" s="897"/>
      <c r="G477" s="898"/>
      <c r="H477" s="107">
        <v>1658080</v>
      </c>
      <c r="I477" s="108">
        <v>289342</v>
      </c>
      <c r="J477" s="108">
        <v>351605</v>
      </c>
      <c r="K477" s="109">
        <v>121.5</v>
      </c>
      <c r="L477" s="110">
        <f t="shared" si="18"/>
        <v>4.4377434237569215E-2</v>
      </c>
      <c r="M477" s="111">
        <f t="shared" si="19"/>
        <v>62263</v>
      </c>
    </row>
    <row r="478" spans="1:15" s="119" customFormat="1" ht="11.85" customHeight="1">
      <c r="A478" s="922"/>
      <c r="B478" s="914"/>
      <c r="C478" s="913" t="s">
        <v>1</v>
      </c>
      <c r="D478" s="899" t="s">
        <v>66</v>
      </c>
      <c r="E478" s="900"/>
      <c r="F478" s="900"/>
      <c r="G478" s="901"/>
      <c r="H478" s="125">
        <v>1658080</v>
      </c>
      <c r="I478" s="126">
        <v>289342</v>
      </c>
      <c r="J478" s="126">
        <v>351605</v>
      </c>
      <c r="K478" s="127">
        <v>121.5</v>
      </c>
      <c r="L478" s="128">
        <f t="shared" si="18"/>
        <v>4.4377434237569215E-2</v>
      </c>
      <c r="M478" s="129">
        <f t="shared" si="19"/>
        <v>62263</v>
      </c>
    </row>
    <row r="479" spans="1:15" ht="50.25" customHeight="1">
      <c r="A479" s="922"/>
      <c r="B479" s="914"/>
      <c r="C479" s="914"/>
      <c r="D479" s="919" t="s">
        <v>1</v>
      </c>
      <c r="E479" s="893" t="s">
        <v>116</v>
      </c>
      <c r="F479" s="894"/>
      <c r="G479" s="895"/>
      <c r="H479" s="120">
        <v>0</v>
      </c>
      <c r="I479" s="121">
        <v>200000</v>
      </c>
      <c r="J479" s="121">
        <v>200000</v>
      </c>
      <c r="K479" s="122">
        <v>100</v>
      </c>
      <c r="L479" s="123">
        <f t="shared" si="18"/>
        <v>2.5242777683803824E-2</v>
      </c>
      <c r="M479" s="124">
        <f t="shared" si="19"/>
        <v>0</v>
      </c>
    </row>
    <row r="480" spans="1:15" ht="63.75" customHeight="1">
      <c r="A480" s="922"/>
      <c r="B480" s="914"/>
      <c r="C480" s="915"/>
      <c r="D480" s="921"/>
      <c r="E480" s="893" t="s">
        <v>212</v>
      </c>
      <c r="F480" s="894"/>
      <c r="G480" s="895"/>
      <c r="H480" s="120">
        <v>1658080</v>
      </c>
      <c r="I480" s="121">
        <v>89342</v>
      </c>
      <c r="J480" s="121">
        <v>151605</v>
      </c>
      <c r="K480" s="122">
        <v>169.7</v>
      </c>
      <c r="L480" s="123">
        <f t="shared" si="18"/>
        <v>1.9134656553765395E-2</v>
      </c>
      <c r="M480" s="124">
        <f t="shared" si="19"/>
        <v>62263</v>
      </c>
    </row>
    <row r="481" spans="1:13" ht="11.85" customHeight="1">
      <c r="A481" s="922"/>
      <c r="B481" s="914"/>
      <c r="C481" s="896" t="s">
        <v>214</v>
      </c>
      <c r="D481" s="897"/>
      <c r="E481" s="897"/>
      <c r="F481" s="897"/>
      <c r="G481" s="898"/>
      <c r="H481" s="107">
        <v>0</v>
      </c>
      <c r="I481" s="108">
        <v>0</v>
      </c>
      <c r="J481" s="108">
        <v>139513</v>
      </c>
      <c r="K481" s="109">
        <v>0</v>
      </c>
      <c r="L481" s="110">
        <f t="shared" si="18"/>
        <v>1.7608478215002617E-2</v>
      </c>
      <c r="M481" s="111">
        <f t="shared" si="19"/>
        <v>139513</v>
      </c>
    </row>
    <row r="482" spans="1:13" s="119" customFormat="1" ht="11.85" customHeight="1">
      <c r="A482" s="922"/>
      <c r="B482" s="914"/>
      <c r="C482" s="913" t="s">
        <v>1</v>
      </c>
      <c r="D482" s="899" t="s">
        <v>57</v>
      </c>
      <c r="E482" s="900"/>
      <c r="F482" s="900"/>
      <c r="G482" s="901"/>
      <c r="H482" s="125">
        <v>0</v>
      </c>
      <c r="I482" s="126">
        <v>0</v>
      </c>
      <c r="J482" s="126">
        <v>311</v>
      </c>
      <c r="K482" s="127">
        <v>0</v>
      </c>
      <c r="L482" s="128">
        <f t="shared" si="18"/>
        <v>3.9252519298314944E-5</v>
      </c>
      <c r="M482" s="129">
        <f t="shared" si="19"/>
        <v>311</v>
      </c>
    </row>
    <row r="483" spans="1:13" ht="58.5" customHeight="1">
      <c r="A483" s="922"/>
      <c r="B483" s="914"/>
      <c r="C483" s="914"/>
      <c r="D483" s="148" t="s">
        <v>1</v>
      </c>
      <c r="E483" s="893" t="s">
        <v>99</v>
      </c>
      <c r="F483" s="894"/>
      <c r="G483" s="895"/>
      <c r="H483" s="120">
        <v>0</v>
      </c>
      <c r="I483" s="121">
        <v>0</v>
      </c>
      <c r="J483" s="121">
        <v>311</v>
      </c>
      <c r="K483" s="122">
        <v>0</v>
      </c>
      <c r="L483" s="123">
        <f t="shared" si="18"/>
        <v>3.9252519298314944E-5</v>
      </c>
      <c r="M483" s="124">
        <f t="shared" si="19"/>
        <v>311</v>
      </c>
    </row>
    <row r="484" spans="1:13" s="119" customFormat="1" ht="11.85" customHeight="1">
      <c r="A484" s="922"/>
      <c r="B484" s="914"/>
      <c r="C484" s="914"/>
      <c r="D484" s="899" t="s">
        <v>66</v>
      </c>
      <c r="E484" s="900"/>
      <c r="F484" s="900"/>
      <c r="G484" s="901"/>
      <c r="H484" s="125">
        <v>0</v>
      </c>
      <c r="I484" s="126">
        <v>0</v>
      </c>
      <c r="J484" s="126">
        <v>139202</v>
      </c>
      <c r="K484" s="127">
        <v>0</v>
      </c>
      <c r="L484" s="128">
        <f t="shared" si="18"/>
        <v>1.7569225695704301E-2</v>
      </c>
      <c r="M484" s="129">
        <f t="shared" si="19"/>
        <v>139202</v>
      </c>
    </row>
    <row r="485" spans="1:13" ht="63.75" customHeight="1">
      <c r="A485" s="922"/>
      <c r="B485" s="914"/>
      <c r="C485" s="915"/>
      <c r="D485" s="148" t="s">
        <v>1</v>
      </c>
      <c r="E485" s="893" t="s">
        <v>212</v>
      </c>
      <c r="F485" s="894"/>
      <c r="G485" s="895"/>
      <c r="H485" s="120">
        <v>0</v>
      </c>
      <c r="I485" s="121">
        <v>0</v>
      </c>
      <c r="J485" s="121">
        <v>139202</v>
      </c>
      <c r="K485" s="122">
        <v>0</v>
      </c>
      <c r="L485" s="123">
        <f t="shared" si="18"/>
        <v>1.7569225695704301E-2</v>
      </c>
      <c r="M485" s="124">
        <f t="shared" si="19"/>
        <v>139202</v>
      </c>
    </row>
    <row r="486" spans="1:13" ht="11.85" customHeight="1">
      <c r="A486" s="922"/>
      <c r="B486" s="914"/>
      <c r="C486" s="896" t="s">
        <v>215</v>
      </c>
      <c r="D486" s="897"/>
      <c r="E486" s="897"/>
      <c r="F486" s="897"/>
      <c r="G486" s="898"/>
      <c r="H486" s="107">
        <v>2142158</v>
      </c>
      <c r="I486" s="108">
        <v>1554864</v>
      </c>
      <c r="J486" s="108">
        <v>1569896</v>
      </c>
      <c r="K486" s="109">
        <v>101</v>
      </c>
      <c r="L486" s="110">
        <f t="shared" si="18"/>
        <v>0.19814267857346446</v>
      </c>
      <c r="M486" s="111">
        <f t="shared" si="19"/>
        <v>15032</v>
      </c>
    </row>
    <row r="487" spans="1:13" s="119" customFormat="1" ht="11.85" customHeight="1">
      <c r="A487" s="922"/>
      <c r="B487" s="914"/>
      <c r="C487" s="913" t="s">
        <v>1</v>
      </c>
      <c r="D487" s="899" t="s">
        <v>57</v>
      </c>
      <c r="E487" s="900"/>
      <c r="F487" s="900"/>
      <c r="G487" s="901"/>
      <c r="H487" s="125">
        <v>0</v>
      </c>
      <c r="I487" s="126">
        <v>2500</v>
      </c>
      <c r="J487" s="126">
        <v>7671</v>
      </c>
      <c r="K487" s="127">
        <v>306.8</v>
      </c>
      <c r="L487" s="128">
        <f t="shared" si="18"/>
        <v>9.6818673806229564E-4</v>
      </c>
      <c r="M487" s="129">
        <f t="shared" si="19"/>
        <v>5171</v>
      </c>
    </row>
    <row r="488" spans="1:13" ht="46.5" customHeight="1">
      <c r="A488" s="922"/>
      <c r="B488" s="914"/>
      <c r="C488" s="914"/>
      <c r="D488" s="919" t="s">
        <v>1</v>
      </c>
      <c r="E488" s="893" t="s">
        <v>110</v>
      </c>
      <c r="F488" s="894"/>
      <c r="G488" s="895"/>
      <c r="H488" s="120">
        <v>0</v>
      </c>
      <c r="I488" s="121">
        <v>0</v>
      </c>
      <c r="J488" s="121">
        <v>83</v>
      </c>
      <c r="K488" s="122">
        <v>0</v>
      </c>
      <c r="L488" s="123">
        <f t="shared" si="18"/>
        <v>1.0475752738778587E-5</v>
      </c>
      <c r="M488" s="124">
        <f t="shared" si="19"/>
        <v>83</v>
      </c>
    </row>
    <row r="489" spans="1:13" ht="44.25" customHeight="1">
      <c r="A489" s="922"/>
      <c r="B489" s="914"/>
      <c r="C489" s="914"/>
      <c r="D489" s="920"/>
      <c r="E489" s="893" t="s">
        <v>106</v>
      </c>
      <c r="F489" s="894"/>
      <c r="G489" s="895"/>
      <c r="H489" s="120">
        <v>0</v>
      </c>
      <c r="I489" s="121">
        <v>2500</v>
      </c>
      <c r="J489" s="121">
        <v>1209</v>
      </c>
      <c r="K489" s="122">
        <v>48.4</v>
      </c>
      <c r="L489" s="123">
        <f t="shared" si="18"/>
        <v>1.5259259109859412E-4</v>
      </c>
      <c r="M489" s="124">
        <f t="shared" si="19"/>
        <v>-1291</v>
      </c>
    </row>
    <row r="490" spans="1:13" ht="63" customHeight="1">
      <c r="A490" s="922"/>
      <c r="B490" s="914"/>
      <c r="C490" s="914"/>
      <c r="D490" s="921"/>
      <c r="E490" s="893" t="s">
        <v>99</v>
      </c>
      <c r="F490" s="894"/>
      <c r="G490" s="895"/>
      <c r="H490" s="120">
        <v>0</v>
      </c>
      <c r="I490" s="121">
        <v>0</v>
      </c>
      <c r="J490" s="121">
        <v>6379</v>
      </c>
      <c r="K490" s="122">
        <v>0</v>
      </c>
      <c r="L490" s="123">
        <f t="shared" si="18"/>
        <v>8.0511839422492306E-4</v>
      </c>
      <c r="M490" s="124">
        <f t="shared" si="19"/>
        <v>6379</v>
      </c>
    </row>
    <row r="491" spans="1:13" s="119" customFormat="1" ht="11.85" customHeight="1">
      <c r="A491" s="922"/>
      <c r="B491" s="914"/>
      <c r="C491" s="914"/>
      <c r="D491" s="899" t="s">
        <v>66</v>
      </c>
      <c r="E491" s="900"/>
      <c r="F491" s="900"/>
      <c r="G491" s="901"/>
      <c r="H491" s="125">
        <v>2142158</v>
      </c>
      <c r="I491" s="126">
        <v>1552364</v>
      </c>
      <c r="J491" s="126">
        <v>1562225</v>
      </c>
      <c r="K491" s="127">
        <v>100.6</v>
      </c>
      <c r="L491" s="128">
        <f t="shared" si="18"/>
        <v>0.19717449183540214</v>
      </c>
      <c r="M491" s="129">
        <f t="shared" si="19"/>
        <v>9861</v>
      </c>
    </row>
    <row r="492" spans="1:13" ht="62.25" customHeight="1">
      <c r="A492" s="922"/>
      <c r="B492" s="914"/>
      <c r="C492" s="915"/>
      <c r="D492" s="148" t="s">
        <v>1</v>
      </c>
      <c r="E492" s="893" t="s">
        <v>212</v>
      </c>
      <c r="F492" s="894"/>
      <c r="G492" s="895"/>
      <c r="H492" s="120">
        <v>2142158</v>
      </c>
      <c r="I492" s="121">
        <v>1552364</v>
      </c>
      <c r="J492" s="121">
        <v>1562225</v>
      </c>
      <c r="K492" s="122">
        <v>100.6</v>
      </c>
      <c r="L492" s="123">
        <f t="shared" si="18"/>
        <v>0.19717449183540214</v>
      </c>
      <c r="M492" s="124">
        <f t="shared" si="19"/>
        <v>9861</v>
      </c>
    </row>
    <row r="493" spans="1:13" ht="12.75" customHeight="1">
      <c r="A493" s="922"/>
      <c r="B493" s="914"/>
      <c r="C493" s="896" t="s">
        <v>216</v>
      </c>
      <c r="D493" s="897"/>
      <c r="E493" s="897"/>
      <c r="F493" s="897"/>
      <c r="G493" s="898"/>
      <c r="H493" s="107">
        <v>0</v>
      </c>
      <c r="I493" s="108">
        <v>0</v>
      </c>
      <c r="J493" s="108">
        <v>5</v>
      </c>
      <c r="K493" s="109">
        <v>0</v>
      </c>
      <c r="L493" s="110">
        <f t="shared" si="18"/>
        <v>6.3106944209509563E-7</v>
      </c>
      <c r="M493" s="111">
        <f t="shared" si="19"/>
        <v>5</v>
      </c>
    </row>
    <row r="494" spans="1:13" s="119" customFormat="1" ht="11.85" customHeight="1">
      <c r="A494" s="922"/>
      <c r="B494" s="914"/>
      <c r="C494" s="913" t="s">
        <v>1</v>
      </c>
      <c r="D494" s="899" t="s">
        <v>57</v>
      </c>
      <c r="E494" s="900"/>
      <c r="F494" s="900"/>
      <c r="G494" s="901"/>
      <c r="H494" s="125">
        <v>0</v>
      </c>
      <c r="I494" s="126">
        <v>0</v>
      </c>
      <c r="J494" s="126">
        <v>5</v>
      </c>
      <c r="K494" s="127">
        <v>0</v>
      </c>
      <c r="L494" s="128">
        <f t="shared" si="18"/>
        <v>6.3106944209509563E-7</v>
      </c>
      <c r="M494" s="129">
        <f t="shared" si="19"/>
        <v>5</v>
      </c>
    </row>
    <row r="495" spans="1:13" ht="50.25" customHeight="1">
      <c r="A495" s="926"/>
      <c r="B495" s="915"/>
      <c r="C495" s="915"/>
      <c r="D495" s="148" t="s">
        <v>1</v>
      </c>
      <c r="E495" s="893" t="s">
        <v>110</v>
      </c>
      <c r="F495" s="894"/>
      <c r="G495" s="895"/>
      <c r="H495" s="120">
        <v>0</v>
      </c>
      <c r="I495" s="121">
        <v>0</v>
      </c>
      <c r="J495" s="121">
        <v>5</v>
      </c>
      <c r="K495" s="122">
        <v>0</v>
      </c>
      <c r="L495" s="123">
        <f t="shared" si="18"/>
        <v>6.3106944209509563E-7</v>
      </c>
      <c r="M495" s="124">
        <f t="shared" si="19"/>
        <v>5</v>
      </c>
    </row>
    <row r="496" spans="1:13" ht="24" customHeight="1">
      <c r="A496" s="937" t="s">
        <v>217</v>
      </c>
      <c r="B496" s="938"/>
      <c r="C496" s="938"/>
      <c r="D496" s="938"/>
      <c r="E496" s="938"/>
      <c r="F496" s="938"/>
      <c r="G496" s="939"/>
      <c r="H496" s="156">
        <v>300000</v>
      </c>
      <c r="I496" s="157">
        <v>376036</v>
      </c>
      <c r="J496" s="157">
        <v>375455</v>
      </c>
      <c r="K496" s="158">
        <v>99.9</v>
      </c>
      <c r="L496" s="159">
        <f t="shared" si="18"/>
        <v>4.7387635476362822E-2</v>
      </c>
      <c r="M496" s="155">
        <f t="shared" si="19"/>
        <v>-581</v>
      </c>
    </row>
    <row r="497" spans="1:13" ht="11.85" customHeight="1">
      <c r="A497" s="936" t="s">
        <v>1</v>
      </c>
      <c r="B497" s="913"/>
      <c r="C497" s="896" t="s">
        <v>218</v>
      </c>
      <c r="D497" s="897"/>
      <c r="E497" s="897"/>
      <c r="F497" s="897"/>
      <c r="G497" s="898"/>
      <c r="H497" s="107">
        <v>300000</v>
      </c>
      <c r="I497" s="108">
        <v>376036</v>
      </c>
      <c r="J497" s="108">
        <v>375455</v>
      </c>
      <c r="K497" s="109">
        <v>99.9</v>
      </c>
      <c r="L497" s="110">
        <f t="shared" si="18"/>
        <v>4.7387635476362822E-2</v>
      </c>
      <c r="M497" s="111">
        <f t="shared" si="19"/>
        <v>-581</v>
      </c>
    </row>
    <row r="498" spans="1:13" s="119" customFormat="1" ht="11.85" customHeight="1">
      <c r="A498" s="922"/>
      <c r="B498" s="914"/>
      <c r="C498" s="913" t="s">
        <v>1</v>
      </c>
      <c r="D498" s="899" t="s">
        <v>57</v>
      </c>
      <c r="E498" s="900"/>
      <c r="F498" s="900"/>
      <c r="G498" s="901"/>
      <c r="H498" s="125">
        <v>300000</v>
      </c>
      <c r="I498" s="126">
        <v>316036</v>
      </c>
      <c r="J498" s="126">
        <v>318455</v>
      </c>
      <c r="K498" s="127">
        <v>100.8</v>
      </c>
      <c r="L498" s="128">
        <f t="shared" si="18"/>
        <v>4.0193443836478736E-2</v>
      </c>
      <c r="M498" s="129">
        <f t="shared" si="19"/>
        <v>2419</v>
      </c>
    </row>
    <row r="499" spans="1:13" ht="13.5" customHeight="1">
      <c r="A499" s="922"/>
      <c r="B499" s="914"/>
      <c r="C499" s="914"/>
      <c r="D499" s="919" t="s">
        <v>1</v>
      </c>
      <c r="E499" s="893" t="s">
        <v>60</v>
      </c>
      <c r="F499" s="894"/>
      <c r="G499" s="895"/>
      <c r="H499" s="120">
        <v>0</v>
      </c>
      <c r="I499" s="121">
        <v>0</v>
      </c>
      <c r="J499" s="121">
        <v>2682</v>
      </c>
      <c r="K499" s="122">
        <v>0</v>
      </c>
      <c r="L499" s="123">
        <f t="shared" si="18"/>
        <v>3.3850564873980928E-4</v>
      </c>
      <c r="M499" s="124">
        <f t="shared" si="19"/>
        <v>2682</v>
      </c>
    </row>
    <row r="500" spans="1:13" ht="15.75" customHeight="1">
      <c r="A500" s="922"/>
      <c r="B500" s="914"/>
      <c r="C500" s="914"/>
      <c r="D500" s="920"/>
      <c r="E500" s="893" t="s">
        <v>61</v>
      </c>
      <c r="F500" s="894"/>
      <c r="G500" s="895"/>
      <c r="H500" s="120">
        <v>0</v>
      </c>
      <c r="I500" s="121">
        <v>1896</v>
      </c>
      <c r="J500" s="121">
        <v>1913</v>
      </c>
      <c r="K500" s="122">
        <v>100.9</v>
      </c>
      <c r="L500" s="123">
        <f t="shared" si="18"/>
        <v>2.414471685455836E-4</v>
      </c>
      <c r="M500" s="124">
        <f t="shared" si="19"/>
        <v>17</v>
      </c>
    </row>
    <row r="501" spans="1:13" ht="30.75" customHeight="1">
      <c r="A501" s="820" t="s">
        <v>1</v>
      </c>
      <c r="B501" s="113"/>
      <c r="C501" s="113"/>
      <c r="D501" s="840"/>
      <c r="E501" s="893" t="s">
        <v>136</v>
      </c>
      <c r="F501" s="894"/>
      <c r="G501" s="895"/>
      <c r="H501" s="120">
        <v>300000</v>
      </c>
      <c r="I501" s="121">
        <v>300000</v>
      </c>
      <c r="J501" s="121">
        <v>299997</v>
      </c>
      <c r="K501" s="122">
        <v>100</v>
      </c>
      <c r="L501" s="123">
        <f t="shared" si="18"/>
        <v>3.7863787884040476E-2</v>
      </c>
      <c r="M501" s="124">
        <f t="shared" si="19"/>
        <v>-3</v>
      </c>
    </row>
    <row r="502" spans="1:13" ht="39" customHeight="1">
      <c r="A502" s="820" t="s">
        <v>1</v>
      </c>
      <c r="B502" s="113"/>
      <c r="C502" s="113"/>
      <c r="D502" s="1176"/>
      <c r="E502" s="893" t="s">
        <v>148</v>
      </c>
      <c r="F502" s="894"/>
      <c r="G502" s="895"/>
      <c r="H502" s="120">
        <v>0</v>
      </c>
      <c r="I502" s="121">
        <v>14140</v>
      </c>
      <c r="J502" s="121">
        <v>13862</v>
      </c>
      <c r="K502" s="122">
        <v>98</v>
      </c>
      <c r="L502" s="123">
        <f t="shared" si="18"/>
        <v>1.7495769212644431E-3</v>
      </c>
      <c r="M502" s="124">
        <f t="shared" si="19"/>
        <v>-278</v>
      </c>
    </row>
    <row r="503" spans="1:13" s="119" customFormat="1" ht="11.85" customHeight="1">
      <c r="A503" s="820"/>
      <c r="B503" s="113"/>
      <c r="C503" s="113"/>
      <c r="D503" s="899" t="s">
        <v>66</v>
      </c>
      <c r="E503" s="900"/>
      <c r="F503" s="900"/>
      <c r="G503" s="901"/>
      <c r="H503" s="125">
        <v>0</v>
      </c>
      <c r="I503" s="126">
        <v>60000</v>
      </c>
      <c r="J503" s="126">
        <v>57000</v>
      </c>
      <c r="K503" s="127">
        <v>95</v>
      </c>
      <c r="L503" s="128">
        <f t="shared" si="18"/>
        <v>7.194191639884091E-3</v>
      </c>
      <c r="M503" s="129">
        <f t="shared" si="19"/>
        <v>-3000</v>
      </c>
    </row>
    <row r="504" spans="1:13" ht="65.25" customHeight="1">
      <c r="A504" s="822"/>
      <c r="B504" s="823"/>
      <c r="C504" s="823"/>
      <c r="D504" s="172" t="s">
        <v>1</v>
      </c>
      <c r="E504" s="902" t="s">
        <v>70</v>
      </c>
      <c r="F504" s="903"/>
      <c r="G504" s="904"/>
      <c r="H504" s="134">
        <v>0</v>
      </c>
      <c r="I504" s="135">
        <v>60000</v>
      </c>
      <c r="J504" s="135">
        <v>57000</v>
      </c>
      <c r="K504" s="136">
        <v>95</v>
      </c>
      <c r="L504" s="137">
        <f t="shared" si="18"/>
        <v>7.194191639884091E-3</v>
      </c>
      <c r="M504" s="138">
        <f t="shared" si="19"/>
        <v>-3000</v>
      </c>
    </row>
    <row r="505" spans="1:13" ht="18" customHeight="1">
      <c r="A505" s="1196" t="s">
        <v>219</v>
      </c>
      <c r="B505" s="1197"/>
      <c r="C505" s="1197"/>
      <c r="D505" s="1197"/>
      <c r="E505" s="1197"/>
      <c r="F505" s="1197"/>
      <c r="G505" s="1198"/>
      <c r="H505" s="1199">
        <v>0</v>
      </c>
      <c r="I505" s="1200">
        <v>95000</v>
      </c>
      <c r="J505" s="1200">
        <v>51674</v>
      </c>
      <c r="K505" s="1201">
        <v>54.4</v>
      </c>
      <c r="L505" s="1202">
        <f t="shared" ref="L505:L514" si="20">+J505/$O$11*100</f>
        <v>6.521976470164394E-3</v>
      </c>
      <c r="M505" s="1203">
        <f t="shared" ref="M505:M514" si="21">+J505-I505</f>
        <v>-43326</v>
      </c>
    </row>
    <row r="506" spans="1:13" ht="16.5" customHeight="1">
      <c r="A506" s="936" t="s">
        <v>1</v>
      </c>
      <c r="B506" s="913"/>
      <c r="C506" s="896" t="s">
        <v>220</v>
      </c>
      <c r="D506" s="897"/>
      <c r="E506" s="897"/>
      <c r="F506" s="897"/>
      <c r="G506" s="898"/>
      <c r="H506" s="107">
        <v>0</v>
      </c>
      <c r="I506" s="108">
        <v>0</v>
      </c>
      <c r="J506" s="108">
        <v>5000</v>
      </c>
      <c r="K506" s="109">
        <v>0</v>
      </c>
      <c r="L506" s="110">
        <f t="shared" si="20"/>
        <v>6.3106944209509561E-4</v>
      </c>
      <c r="M506" s="111">
        <f t="shared" si="21"/>
        <v>5000</v>
      </c>
    </row>
    <row r="507" spans="1:13" s="119" customFormat="1" ht="14.25" customHeight="1">
      <c r="A507" s="922"/>
      <c r="B507" s="914"/>
      <c r="C507" s="913" t="s">
        <v>1</v>
      </c>
      <c r="D507" s="899" t="s">
        <v>57</v>
      </c>
      <c r="E507" s="900"/>
      <c r="F507" s="900"/>
      <c r="G507" s="901"/>
      <c r="H507" s="125">
        <v>0</v>
      </c>
      <c r="I507" s="126">
        <v>0</v>
      </c>
      <c r="J507" s="126">
        <v>5000</v>
      </c>
      <c r="K507" s="127">
        <v>0</v>
      </c>
      <c r="L507" s="128">
        <f t="shared" si="20"/>
        <v>6.3106944209509561E-4</v>
      </c>
      <c r="M507" s="129">
        <f t="shared" si="21"/>
        <v>5000</v>
      </c>
    </row>
    <row r="508" spans="1:13" ht="59.25" customHeight="1">
      <c r="A508" s="922"/>
      <c r="B508" s="914"/>
      <c r="C508" s="915"/>
      <c r="D508" s="148"/>
      <c r="E508" s="893" t="s">
        <v>99</v>
      </c>
      <c r="F508" s="894"/>
      <c r="G508" s="895"/>
      <c r="H508" s="120">
        <v>0</v>
      </c>
      <c r="I508" s="121">
        <v>0</v>
      </c>
      <c r="J508" s="121">
        <v>5000</v>
      </c>
      <c r="K508" s="122">
        <v>0</v>
      </c>
      <c r="L508" s="123">
        <f t="shared" si="20"/>
        <v>6.3106944209509561E-4</v>
      </c>
      <c r="M508" s="124">
        <f t="shared" si="21"/>
        <v>5000</v>
      </c>
    </row>
    <row r="509" spans="1:13" ht="14.25" customHeight="1">
      <c r="A509" s="922"/>
      <c r="B509" s="914"/>
      <c r="C509" s="896" t="s">
        <v>221</v>
      </c>
      <c r="D509" s="897"/>
      <c r="E509" s="897"/>
      <c r="F509" s="897"/>
      <c r="G509" s="898"/>
      <c r="H509" s="107">
        <v>0</v>
      </c>
      <c r="I509" s="108">
        <v>95000</v>
      </c>
      <c r="J509" s="108">
        <v>46674</v>
      </c>
      <c r="K509" s="109">
        <v>49.1</v>
      </c>
      <c r="L509" s="110">
        <f t="shared" si="20"/>
        <v>5.8909070280692985E-3</v>
      </c>
      <c r="M509" s="111">
        <f t="shared" si="21"/>
        <v>-48326</v>
      </c>
    </row>
    <row r="510" spans="1:13" s="119" customFormat="1" ht="12.75" customHeight="1">
      <c r="A510" s="922"/>
      <c r="B510" s="914"/>
      <c r="C510" s="913" t="s">
        <v>1</v>
      </c>
      <c r="D510" s="899" t="s">
        <v>57</v>
      </c>
      <c r="E510" s="900"/>
      <c r="F510" s="900"/>
      <c r="G510" s="901"/>
      <c r="H510" s="125">
        <v>0</v>
      </c>
      <c r="I510" s="126">
        <v>95000</v>
      </c>
      <c r="J510" s="126">
        <v>46674</v>
      </c>
      <c r="K510" s="127">
        <v>49.1</v>
      </c>
      <c r="L510" s="128">
        <f t="shared" si="20"/>
        <v>5.8909070280692985E-3</v>
      </c>
      <c r="M510" s="129">
        <f t="shared" si="21"/>
        <v>-48326</v>
      </c>
    </row>
    <row r="511" spans="1:13" ht="52.5" customHeight="1">
      <c r="A511" s="922"/>
      <c r="B511" s="914"/>
      <c r="C511" s="914"/>
      <c r="D511" s="919" t="s">
        <v>1</v>
      </c>
      <c r="E511" s="893" t="s">
        <v>110</v>
      </c>
      <c r="F511" s="894"/>
      <c r="G511" s="895"/>
      <c r="H511" s="120">
        <v>0</v>
      </c>
      <c r="I511" s="121">
        <v>0</v>
      </c>
      <c r="J511" s="121">
        <v>46</v>
      </c>
      <c r="K511" s="122">
        <v>0</v>
      </c>
      <c r="L511" s="123">
        <f t="shared" si="20"/>
        <v>5.80583886727488E-6</v>
      </c>
      <c r="M511" s="124">
        <f t="shared" si="21"/>
        <v>46</v>
      </c>
    </row>
    <row r="512" spans="1:13" ht="12.75" customHeight="1">
      <c r="A512" s="922"/>
      <c r="B512" s="914"/>
      <c r="C512" s="914"/>
      <c r="D512" s="920"/>
      <c r="E512" s="893" t="s">
        <v>60</v>
      </c>
      <c r="F512" s="894"/>
      <c r="G512" s="895"/>
      <c r="H512" s="120">
        <v>0</v>
      </c>
      <c r="I512" s="121">
        <v>0</v>
      </c>
      <c r="J512" s="121">
        <v>33</v>
      </c>
      <c r="K512" s="122">
        <v>0</v>
      </c>
      <c r="L512" s="123">
        <f t="shared" si="20"/>
        <v>4.1650583178276313E-6</v>
      </c>
      <c r="M512" s="124">
        <f t="shared" si="21"/>
        <v>33</v>
      </c>
    </row>
    <row r="513" spans="1:13" ht="51.75" customHeight="1">
      <c r="A513" s="922"/>
      <c r="B513" s="914"/>
      <c r="C513" s="914"/>
      <c r="D513" s="920"/>
      <c r="E513" s="893" t="s">
        <v>94</v>
      </c>
      <c r="F513" s="894"/>
      <c r="G513" s="895"/>
      <c r="H513" s="120">
        <v>0</v>
      </c>
      <c r="I513" s="121">
        <v>85000</v>
      </c>
      <c r="J513" s="121">
        <v>46595</v>
      </c>
      <c r="K513" s="122">
        <v>54.8</v>
      </c>
      <c r="L513" s="123">
        <f t="shared" si="20"/>
        <v>5.8809361308841965E-3</v>
      </c>
      <c r="M513" s="124">
        <f t="shared" si="21"/>
        <v>-38405</v>
      </c>
    </row>
    <row r="514" spans="1:13" ht="48.75" customHeight="1">
      <c r="A514" s="946"/>
      <c r="B514" s="947"/>
      <c r="C514" s="947"/>
      <c r="D514" s="948"/>
      <c r="E514" s="902" t="s">
        <v>95</v>
      </c>
      <c r="F514" s="903"/>
      <c r="G514" s="904"/>
      <c r="H514" s="134">
        <v>0</v>
      </c>
      <c r="I514" s="135">
        <v>10000</v>
      </c>
      <c r="J514" s="135">
        <v>0</v>
      </c>
      <c r="K514" s="136">
        <v>0</v>
      </c>
      <c r="L514" s="137">
        <f t="shared" si="20"/>
        <v>0</v>
      </c>
      <c r="M514" s="138">
        <f t="shared" si="21"/>
        <v>-10000</v>
      </c>
    </row>
    <row r="515" spans="1:13" ht="43.35" customHeight="1">
      <c r="A515" s="177"/>
      <c r="B515" s="849" t="s">
        <v>1</v>
      </c>
      <c r="C515" s="849"/>
      <c r="D515" s="849"/>
      <c r="E515" s="849"/>
      <c r="F515" s="849"/>
      <c r="G515" s="177"/>
      <c r="H515" s="849" t="s">
        <v>1</v>
      </c>
      <c r="I515" s="849"/>
      <c r="J515" s="849"/>
      <c r="K515" s="849"/>
    </row>
  </sheetData>
  <mergeCells count="628">
    <mergeCell ref="A279:B280"/>
    <mergeCell ref="A380:B381"/>
    <mergeCell ref="A389:B390"/>
    <mergeCell ref="E66:G66"/>
    <mergeCell ref="E67:G67"/>
    <mergeCell ref="E68:G68"/>
    <mergeCell ref="A221:B222"/>
    <mergeCell ref="E512:G512"/>
    <mergeCell ref="E513:G513"/>
    <mergeCell ref="E514:G514"/>
    <mergeCell ref="B515:F515"/>
    <mergeCell ref="H515:K515"/>
    <mergeCell ref="A505:G505"/>
    <mergeCell ref="A506:B514"/>
    <mergeCell ref="C506:G506"/>
    <mergeCell ref="C507:C508"/>
    <mergeCell ref="D507:G507"/>
    <mergeCell ref="E508:G508"/>
    <mergeCell ref="C509:G509"/>
    <mergeCell ref="C510:C514"/>
    <mergeCell ref="D510:G510"/>
    <mergeCell ref="D511:D514"/>
    <mergeCell ref="A477:B495"/>
    <mergeCell ref="C477:G477"/>
    <mergeCell ref="C478:C480"/>
    <mergeCell ref="D478:G478"/>
    <mergeCell ref="D479:D480"/>
    <mergeCell ref="E479:G479"/>
    <mergeCell ref="E480:G480"/>
    <mergeCell ref="C481:G481"/>
    <mergeCell ref="E511:G511"/>
    <mergeCell ref="E501:G501"/>
    <mergeCell ref="E502:G502"/>
    <mergeCell ref="D503:G503"/>
    <mergeCell ref="E504:G504"/>
    <mergeCell ref="A496:G496"/>
    <mergeCell ref="A497:B500"/>
    <mergeCell ref="C497:G497"/>
    <mergeCell ref="C498:C500"/>
    <mergeCell ref="D498:G498"/>
    <mergeCell ref="D499:D500"/>
    <mergeCell ref="E499:G499"/>
    <mergeCell ref="E500:G500"/>
    <mergeCell ref="C482:C485"/>
    <mergeCell ref="D482:G482"/>
    <mergeCell ref="D491:G491"/>
    <mergeCell ref="E492:G492"/>
    <mergeCell ref="C493:G493"/>
    <mergeCell ref="C494:C495"/>
    <mergeCell ref="D494:G494"/>
    <mergeCell ref="E495:G495"/>
    <mergeCell ref="E483:G483"/>
    <mergeCell ref="D484:G484"/>
    <mergeCell ref="E485:G485"/>
    <mergeCell ref="C486:G486"/>
    <mergeCell ref="C487:C492"/>
    <mergeCell ref="D487:G487"/>
    <mergeCell ref="D488:D490"/>
    <mergeCell ref="E488:G488"/>
    <mergeCell ref="E489:G489"/>
    <mergeCell ref="E490:G490"/>
    <mergeCell ref="C472:C476"/>
    <mergeCell ref="D472:G472"/>
    <mergeCell ref="D473:D474"/>
    <mergeCell ref="E473:G473"/>
    <mergeCell ref="E474:G474"/>
    <mergeCell ref="D475:G475"/>
    <mergeCell ref="E476:G476"/>
    <mergeCell ref="A466:G466"/>
    <mergeCell ref="C467:G467"/>
    <mergeCell ref="D468:G468"/>
    <mergeCell ref="E469:G469"/>
    <mergeCell ref="E470:G470"/>
    <mergeCell ref="C471:G471"/>
    <mergeCell ref="E465:G465"/>
    <mergeCell ref="C454:G454"/>
    <mergeCell ref="D455:G455"/>
    <mergeCell ref="E456:G456"/>
    <mergeCell ref="E457:G457"/>
    <mergeCell ref="C458:G458"/>
    <mergeCell ref="C459:C465"/>
    <mergeCell ref="D459:G459"/>
    <mergeCell ref="D460:D463"/>
    <mergeCell ref="D445:G445"/>
    <mergeCell ref="D446:D448"/>
    <mergeCell ref="E446:G446"/>
    <mergeCell ref="E447:G447"/>
    <mergeCell ref="E460:G460"/>
    <mergeCell ref="E461:G461"/>
    <mergeCell ref="E462:G462"/>
    <mergeCell ref="E463:G463"/>
    <mergeCell ref="D464:G464"/>
    <mergeCell ref="A435:G435"/>
    <mergeCell ref="C436:G436"/>
    <mergeCell ref="C437:C439"/>
    <mergeCell ref="D437:G437"/>
    <mergeCell ref="D438:D439"/>
    <mergeCell ref="E438:G438"/>
    <mergeCell ref="E439:G439"/>
    <mergeCell ref="C440:G440"/>
    <mergeCell ref="C441:C443"/>
    <mergeCell ref="E448:G448"/>
    <mergeCell ref="C449:G449"/>
    <mergeCell ref="C450:C453"/>
    <mergeCell ref="D450:G450"/>
    <mergeCell ref="D451:D453"/>
    <mergeCell ref="E451:G451"/>
    <mergeCell ref="E452:G452"/>
    <mergeCell ref="E453:G453"/>
    <mergeCell ref="D441:G441"/>
    <mergeCell ref="D442:D443"/>
    <mergeCell ref="E442:G442"/>
    <mergeCell ref="E443:G443"/>
    <mergeCell ref="C444:G444"/>
    <mergeCell ref="C445:C448"/>
    <mergeCell ref="A424:C427"/>
    <mergeCell ref="D424:G424"/>
    <mergeCell ref="D425:D427"/>
    <mergeCell ref="E425:G425"/>
    <mergeCell ref="E426:G426"/>
    <mergeCell ref="E427:G427"/>
    <mergeCell ref="A428:G428"/>
    <mergeCell ref="A429:B434"/>
    <mergeCell ref="C429:G429"/>
    <mergeCell ref="C430:C431"/>
    <mergeCell ref="D430:G430"/>
    <mergeCell ref="E431:G431"/>
    <mergeCell ref="C432:G432"/>
    <mergeCell ref="C433:C434"/>
    <mergeCell ref="D433:G433"/>
    <mergeCell ref="E434:G434"/>
    <mergeCell ref="E404:G404"/>
    <mergeCell ref="E405:G405"/>
    <mergeCell ref="C406:G406"/>
    <mergeCell ref="C407:C422"/>
    <mergeCell ref="D407:G407"/>
    <mergeCell ref="E408:G408"/>
    <mergeCell ref="E415:G415"/>
    <mergeCell ref="E416:G416"/>
    <mergeCell ref="E417:G417"/>
    <mergeCell ref="E418:G418"/>
    <mergeCell ref="E419:G419"/>
    <mergeCell ref="E420:G420"/>
    <mergeCell ref="E409:G409"/>
    <mergeCell ref="E410:G410"/>
    <mergeCell ref="E411:G411"/>
    <mergeCell ref="E412:G412"/>
    <mergeCell ref="E413:G413"/>
    <mergeCell ref="E414:G414"/>
    <mergeCell ref="D421:G421"/>
    <mergeCell ref="E422:G422"/>
    <mergeCell ref="C423:G423"/>
    <mergeCell ref="A395:G395"/>
    <mergeCell ref="A396:B403"/>
    <mergeCell ref="C396:G396"/>
    <mergeCell ref="C397:C398"/>
    <mergeCell ref="D397:G397"/>
    <mergeCell ref="E398:G398"/>
    <mergeCell ref="C399:G399"/>
    <mergeCell ref="C400:C401"/>
    <mergeCell ref="D400:G400"/>
    <mergeCell ref="E401:G401"/>
    <mergeCell ref="C402:G402"/>
    <mergeCell ref="D403:G403"/>
    <mergeCell ref="C390:G390"/>
    <mergeCell ref="C391:C394"/>
    <mergeCell ref="D391:G391"/>
    <mergeCell ref="D392:D394"/>
    <mergeCell ref="E392:G392"/>
    <mergeCell ref="E393:G393"/>
    <mergeCell ref="E394:G394"/>
    <mergeCell ref="C386:G386"/>
    <mergeCell ref="C387:C389"/>
    <mergeCell ref="D387:G387"/>
    <mergeCell ref="D388:D389"/>
    <mergeCell ref="E388:G388"/>
    <mergeCell ref="E389:G389"/>
    <mergeCell ref="D379:G379"/>
    <mergeCell ref="E380:G380"/>
    <mergeCell ref="C381:G381"/>
    <mergeCell ref="D382:G382"/>
    <mergeCell ref="E383:G383"/>
    <mergeCell ref="E384:G384"/>
    <mergeCell ref="E385:G385"/>
    <mergeCell ref="E363:G363"/>
    <mergeCell ref="C374:G374"/>
    <mergeCell ref="C375:C376"/>
    <mergeCell ref="D375:G375"/>
    <mergeCell ref="E376:G376"/>
    <mergeCell ref="A377:G377"/>
    <mergeCell ref="A378:B378"/>
    <mergeCell ref="C378:G378"/>
    <mergeCell ref="C368:G368"/>
    <mergeCell ref="C369:C370"/>
    <mergeCell ref="D369:G369"/>
    <mergeCell ref="E370:G370"/>
    <mergeCell ref="C371:G371"/>
    <mergeCell ref="C372:C373"/>
    <mergeCell ref="D372:G372"/>
    <mergeCell ref="E373:G373"/>
    <mergeCell ref="A351:D352"/>
    <mergeCell ref="E351:G351"/>
    <mergeCell ref="E352:G352"/>
    <mergeCell ref="A353:G353"/>
    <mergeCell ref="A354:B376"/>
    <mergeCell ref="C354:G354"/>
    <mergeCell ref="C355:C359"/>
    <mergeCell ref="D355:G355"/>
    <mergeCell ref="E356:G356"/>
    <mergeCell ref="D357:G357"/>
    <mergeCell ref="C364:G364"/>
    <mergeCell ref="C365:C367"/>
    <mergeCell ref="D365:G365"/>
    <mergeCell ref="D366:D367"/>
    <mergeCell ref="E366:G366"/>
    <mergeCell ref="E367:G367"/>
    <mergeCell ref="D358:D359"/>
    <mergeCell ref="E358:G358"/>
    <mergeCell ref="E359:G359"/>
    <mergeCell ref="C360:G360"/>
    <mergeCell ref="C361:C363"/>
    <mergeCell ref="D361:G361"/>
    <mergeCell ref="D362:D363"/>
    <mergeCell ref="E362:G362"/>
    <mergeCell ref="A347:G347"/>
    <mergeCell ref="A348:B350"/>
    <mergeCell ref="C348:G348"/>
    <mergeCell ref="C349:C350"/>
    <mergeCell ref="D349:G349"/>
    <mergeCell ref="E350:G350"/>
    <mergeCell ref="E340:G340"/>
    <mergeCell ref="C341:G341"/>
    <mergeCell ref="C342:C346"/>
    <mergeCell ref="D342:G342"/>
    <mergeCell ref="D343:D346"/>
    <mergeCell ref="E343:G343"/>
    <mergeCell ref="E344:G344"/>
    <mergeCell ref="E345:G345"/>
    <mergeCell ref="E346:G346"/>
    <mergeCell ref="C325:G325"/>
    <mergeCell ref="D332:G332"/>
    <mergeCell ref="E333:G333"/>
    <mergeCell ref="C334:G334"/>
    <mergeCell ref="C335:C340"/>
    <mergeCell ref="D335:G335"/>
    <mergeCell ref="D336:D338"/>
    <mergeCell ref="E336:G336"/>
    <mergeCell ref="E337:G337"/>
    <mergeCell ref="E338:G338"/>
    <mergeCell ref="D339:G339"/>
    <mergeCell ref="D326:G326"/>
    <mergeCell ref="D327:D331"/>
    <mergeCell ref="E327:G327"/>
    <mergeCell ref="E328:G328"/>
    <mergeCell ref="E329:G329"/>
    <mergeCell ref="E330:G330"/>
    <mergeCell ref="E331:G331"/>
    <mergeCell ref="D322:G322"/>
    <mergeCell ref="D323:D324"/>
    <mergeCell ref="E323:G323"/>
    <mergeCell ref="E324:G324"/>
    <mergeCell ref="C316:G316"/>
    <mergeCell ref="C317:C320"/>
    <mergeCell ref="D317:G317"/>
    <mergeCell ref="D318:D320"/>
    <mergeCell ref="E318:G318"/>
    <mergeCell ref="E319:G319"/>
    <mergeCell ref="E320:G320"/>
    <mergeCell ref="D309:G309"/>
    <mergeCell ref="E310:G310"/>
    <mergeCell ref="A311:G311"/>
    <mergeCell ref="A312:B321"/>
    <mergeCell ref="C312:G312"/>
    <mergeCell ref="C313:C315"/>
    <mergeCell ref="D313:G313"/>
    <mergeCell ref="D314:D315"/>
    <mergeCell ref="E314:G314"/>
    <mergeCell ref="E315:G315"/>
    <mergeCell ref="C321:G321"/>
    <mergeCell ref="E295:G295"/>
    <mergeCell ref="D296:G296"/>
    <mergeCell ref="D297:D299"/>
    <mergeCell ref="E303:G303"/>
    <mergeCell ref="E304:G304"/>
    <mergeCell ref="E305:G305"/>
    <mergeCell ref="E306:G306"/>
    <mergeCell ref="E307:G307"/>
    <mergeCell ref="E308:G308"/>
    <mergeCell ref="E297:G297"/>
    <mergeCell ref="E298:G298"/>
    <mergeCell ref="E299:G299"/>
    <mergeCell ref="E300:G300"/>
    <mergeCell ref="C301:G301"/>
    <mergeCell ref="D302:G302"/>
    <mergeCell ref="D285:D286"/>
    <mergeCell ref="E285:G285"/>
    <mergeCell ref="E286:G286"/>
    <mergeCell ref="C287:G287"/>
    <mergeCell ref="C288:C289"/>
    <mergeCell ref="D288:G288"/>
    <mergeCell ref="E289:G289"/>
    <mergeCell ref="E279:G279"/>
    <mergeCell ref="C280:G280"/>
    <mergeCell ref="C281:C282"/>
    <mergeCell ref="D281:G281"/>
    <mergeCell ref="E282:G282"/>
    <mergeCell ref="C283:G283"/>
    <mergeCell ref="C284:C286"/>
    <mergeCell ref="D284:G284"/>
    <mergeCell ref="C290:G290"/>
    <mergeCell ref="D291:G291"/>
    <mergeCell ref="E292:G292"/>
    <mergeCell ref="E293:G293"/>
    <mergeCell ref="E294:G294"/>
    <mergeCell ref="A273:G273"/>
    <mergeCell ref="A274:B278"/>
    <mergeCell ref="C274:G274"/>
    <mergeCell ref="C275:C276"/>
    <mergeCell ref="D275:G275"/>
    <mergeCell ref="E276:G276"/>
    <mergeCell ref="C277:G277"/>
    <mergeCell ref="D278:G278"/>
    <mergeCell ref="E266:G266"/>
    <mergeCell ref="E267:G267"/>
    <mergeCell ref="E268:G268"/>
    <mergeCell ref="C269:G269"/>
    <mergeCell ref="C270:C272"/>
    <mergeCell ref="D270:G270"/>
    <mergeCell ref="D271:D272"/>
    <mergeCell ref="E271:G271"/>
    <mergeCell ref="E272:G272"/>
    <mergeCell ref="C234:G234"/>
    <mergeCell ref="C235:C237"/>
    <mergeCell ref="D235:G235"/>
    <mergeCell ref="D236:D237"/>
    <mergeCell ref="E236:G236"/>
    <mergeCell ref="E237:G237"/>
    <mergeCell ref="A262:G262"/>
    <mergeCell ref="A263:B272"/>
    <mergeCell ref="C263:G263"/>
    <mergeCell ref="C264:C268"/>
    <mergeCell ref="D264:G264"/>
    <mergeCell ref="D265:D268"/>
    <mergeCell ref="E265:G265"/>
    <mergeCell ref="A253:D254"/>
    <mergeCell ref="E253:G253"/>
    <mergeCell ref="E254:G254"/>
    <mergeCell ref="A255:G255"/>
    <mergeCell ref="A256:B261"/>
    <mergeCell ref="C256:G256"/>
    <mergeCell ref="C257:C258"/>
    <mergeCell ref="D257:G257"/>
    <mergeCell ref="E258:G258"/>
    <mergeCell ref="C259:G259"/>
    <mergeCell ref="C260:C261"/>
    <mergeCell ref="D260:G260"/>
    <mergeCell ref="E261:G261"/>
    <mergeCell ref="C238:G238"/>
    <mergeCell ref="D239:G239"/>
    <mergeCell ref="C247:G247"/>
    <mergeCell ref="C248:C252"/>
    <mergeCell ref="D248:G248"/>
    <mergeCell ref="D249:D252"/>
    <mergeCell ref="E249:G249"/>
    <mergeCell ref="E250:G250"/>
    <mergeCell ref="E251:G251"/>
    <mergeCell ref="E252:G252"/>
    <mergeCell ref="E240:G240"/>
    <mergeCell ref="E241:G241"/>
    <mergeCell ref="E242:G242"/>
    <mergeCell ref="C243:G243"/>
    <mergeCell ref="C244:C246"/>
    <mergeCell ref="D244:G244"/>
    <mergeCell ref="D245:D246"/>
    <mergeCell ref="E245:G245"/>
    <mergeCell ref="E246:G246"/>
    <mergeCell ref="E229:G229"/>
    <mergeCell ref="E230:G230"/>
    <mergeCell ref="E231:G231"/>
    <mergeCell ref="D232:G232"/>
    <mergeCell ref="E233:G233"/>
    <mergeCell ref="E221:G221"/>
    <mergeCell ref="C222:G222"/>
    <mergeCell ref="C223:C228"/>
    <mergeCell ref="D223:G223"/>
    <mergeCell ref="D224:D228"/>
    <mergeCell ref="E224:G224"/>
    <mergeCell ref="E225:G225"/>
    <mergeCell ref="E226:G226"/>
    <mergeCell ref="E227:G227"/>
    <mergeCell ref="E228:G228"/>
    <mergeCell ref="D215:G215"/>
    <mergeCell ref="E216:G216"/>
    <mergeCell ref="E217:G217"/>
    <mergeCell ref="E218:G218"/>
    <mergeCell ref="C219:G219"/>
    <mergeCell ref="D220:G220"/>
    <mergeCell ref="C209:G209"/>
    <mergeCell ref="D210:G210"/>
    <mergeCell ref="E211:G211"/>
    <mergeCell ref="E212:G212"/>
    <mergeCell ref="A213:G213"/>
    <mergeCell ref="C214:G214"/>
    <mergeCell ref="E200:G200"/>
    <mergeCell ref="E201:G201"/>
    <mergeCell ref="E202:G202"/>
    <mergeCell ref="C203:G203"/>
    <mergeCell ref="D204:G204"/>
    <mergeCell ref="D205:D208"/>
    <mergeCell ref="E205:G205"/>
    <mergeCell ref="E206:G206"/>
    <mergeCell ref="E207:G207"/>
    <mergeCell ref="E208:G208"/>
    <mergeCell ref="E194:G194"/>
    <mergeCell ref="E195:G195"/>
    <mergeCell ref="E196:G196"/>
    <mergeCell ref="E197:G197"/>
    <mergeCell ref="C198:G198"/>
    <mergeCell ref="D199:G199"/>
    <mergeCell ref="E188:G188"/>
    <mergeCell ref="D189:G189"/>
    <mergeCell ref="E190:G190"/>
    <mergeCell ref="A191:G191"/>
    <mergeCell ref="C192:G192"/>
    <mergeCell ref="D193:G193"/>
    <mergeCell ref="A181:G181"/>
    <mergeCell ref="A182:B190"/>
    <mergeCell ref="C182:G182"/>
    <mergeCell ref="C183:C190"/>
    <mergeCell ref="D183:G183"/>
    <mergeCell ref="D184:D188"/>
    <mergeCell ref="E184:G184"/>
    <mergeCell ref="E185:G185"/>
    <mergeCell ref="E186:G186"/>
    <mergeCell ref="E187:G187"/>
    <mergeCell ref="A174:G174"/>
    <mergeCell ref="A175:B180"/>
    <mergeCell ref="C175:G175"/>
    <mergeCell ref="C176:C180"/>
    <mergeCell ref="D176:G176"/>
    <mergeCell ref="D177:D180"/>
    <mergeCell ref="E177:G177"/>
    <mergeCell ref="E178:G178"/>
    <mergeCell ref="E179:G179"/>
    <mergeCell ref="E180:G180"/>
    <mergeCell ref="E167:G167"/>
    <mergeCell ref="E168:G168"/>
    <mergeCell ref="E169:G169"/>
    <mergeCell ref="E170:G170"/>
    <mergeCell ref="E171:G171"/>
    <mergeCell ref="A172:D173"/>
    <mergeCell ref="E172:G172"/>
    <mergeCell ref="E173:G173"/>
    <mergeCell ref="C161:G161"/>
    <mergeCell ref="C162:C163"/>
    <mergeCell ref="D162:G162"/>
    <mergeCell ref="E163:G163"/>
    <mergeCell ref="C164:G164"/>
    <mergeCell ref="C165:C171"/>
    <mergeCell ref="D165:G165"/>
    <mergeCell ref="D166:D171"/>
    <mergeCell ref="E166:G166"/>
    <mergeCell ref="E149:G149"/>
    <mergeCell ref="E150:G150"/>
    <mergeCell ref="E151:G151"/>
    <mergeCell ref="E152:G152"/>
    <mergeCell ref="E153:G153"/>
    <mergeCell ref="E154:G154"/>
    <mergeCell ref="D155:G155"/>
    <mergeCell ref="D156:D160"/>
    <mergeCell ref="E156:G156"/>
    <mergeCell ref="E157:G157"/>
    <mergeCell ref="E158:G158"/>
    <mergeCell ref="E159:G159"/>
    <mergeCell ref="E160:G160"/>
    <mergeCell ref="D137:G137"/>
    <mergeCell ref="E138:G138"/>
    <mergeCell ref="E139:G139"/>
    <mergeCell ref="E140:G140"/>
    <mergeCell ref="E141:G141"/>
    <mergeCell ref="C142:G142"/>
    <mergeCell ref="C143:C146"/>
    <mergeCell ref="D143:G143"/>
    <mergeCell ref="D144:D146"/>
    <mergeCell ref="E144:G144"/>
    <mergeCell ref="E145:G145"/>
    <mergeCell ref="E146:G146"/>
    <mergeCell ref="C147:G147"/>
    <mergeCell ref="D148:G148"/>
    <mergeCell ref="E131:G131"/>
    <mergeCell ref="E132:G132"/>
    <mergeCell ref="E133:G133"/>
    <mergeCell ref="E134:G134"/>
    <mergeCell ref="E135:G135"/>
    <mergeCell ref="E136:G136"/>
    <mergeCell ref="A127:B129"/>
    <mergeCell ref="C127:G127"/>
    <mergeCell ref="C128:C129"/>
    <mergeCell ref="D128:G128"/>
    <mergeCell ref="E129:G129"/>
    <mergeCell ref="E130:G130"/>
    <mergeCell ref="E122:G122"/>
    <mergeCell ref="C123:G123"/>
    <mergeCell ref="C124:C125"/>
    <mergeCell ref="D124:G124"/>
    <mergeCell ref="E125:G125"/>
    <mergeCell ref="A126:G126"/>
    <mergeCell ref="A115:G115"/>
    <mergeCell ref="A116:B125"/>
    <mergeCell ref="C116:G116"/>
    <mergeCell ref="C117:C122"/>
    <mergeCell ref="D117:G117"/>
    <mergeCell ref="D118:D122"/>
    <mergeCell ref="E118:G118"/>
    <mergeCell ref="E119:G119"/>
    <mergeCell ref="E120:G120"/>
    <mergeCell ref="E121:G121"/>
    <mergeCell ref="A108:G108"/>
    <mergeCell ref="C109:G109"/>
    <mergeCell ref="D110:G110"/>
    <mergeCell ref="E111:G111"/>
    <mergeCell ref="E112:G112"/>
    <mergeCell ref="E113:G113"/>
    <mergeCell ref="E114:G114"/>
    <mergeCell ref="C103:C104"/>
    <mergeCell ref="D103:G103"/>
    <mergeCell ref="E104:G104"/>
    <mergeCell ref="C105:G105"/>
    <mergeCell ref="C106:C107"/>
    <mergeCell ref="D106:G106"/>
    <mergeCell ref="E107:G107"/>
    <mergeCell ref="D97:G97"/>
    <mergeCell ref="E98:G98"/>
    <mergeCell ref="E99:G99"/>
    <mergeCell ref="E100:G100"/>
    <mergeCell ref="E101:G101"/>
    <mergeCell ref="C102:G102"/>
    <mergeCell ref="E94:G94"/>
    <mergeCell ref="E95:G95"/>
    <mergeCell ref="C96:G96"/>
    <mergeCell ref="E86:G86"/>
    <mergeCell ref="E87:G87"/>
    <mergeCell ref="E88:G88"/>
    <mergeCell ref="E89:G89"/>
    <mergeCell ref="E90:G90"/>
    <mergeCell ref="E91:G91"/>
    <mergeCell ref="C81:G81"/>
    <mergeCell ref="D82:G82"/>
    <mergeCell ref="E83:G83"/>
    <mergeCell ref="E84:G84"/>
    <mergeCell ref="E85:G85"/>
    <mergeCell ref="E92:G92"/>
    <mergeCell ref="D93:G93"/>
    <mergeCell ref="E69:G69"/>
    <mergeCell ref="E70:G70"/>
    <mergeCell ref="D71:G71"/>
    <mergeCell ref="E72:G72"/>
    <mergeCell ref="A73:D80"/>
    <mergeCell ref="E73:G73"/>
    <mergeCell ref="E74:G74"/>
    <mergeCell ref="E75:G75"/>
    <mergeCell ref="E76:G76"/>
    <mergeCell ref="E77:G77"/>
    <mergeCell ref="E78:G78"/>
    <mergeCell ref="E79:G79"/>
    <mergeCell ref="E80:G80"/>
    <mergeCell ref="E63:G63"/>
    <mergeCell ref="C64:G64"/>
    <mergeCell ref="D65:G65"/>
    <mergeCell ref="D55:G55"/>
    <mergeCell ref="A56:G56"/>
    <mergeCell ref="A57:G57"/>
    <mergeCell ref="C58:G58"/>
    <mergeCell ref="C59:C63"/>
    <mergeCell ref="D59:G59"/>
    <mergeCell ref="D60:D63"/>
    <mergeCell ref="E60:G60"/>
    <mergeCell ref="E61:G61"/>
    <mergeCell ref="E62:G62"/>
    <mergeCell ref="A46:G46"/>
    <mergeCell ref="A47:G47"/>
    <mergeCell ref="A48:G48"/>
    <mergeCell ref="D51:G51"/>
    <mergeCell ref="D52:G52"/>
    <mergeCell ref="D54:G54"/>
    <mergeCell ref="C40:G40"/>
    <mergeCell ref="A41:G41"/>
    <mergeCell ref="A42:G42"/>
    <mergeCell ref="A43:G43"/>
    <mergeCell ref="A44:G44"/>
    <mergeCell ref="A45:G45"/>
    <mergeCell ref="A34:G34"/>
    <mergeCell ref="A35:G35"/>
    <mergeCell ref="A36:G36"/>
    <mergeCell ref="A37:G37"/>
    <mergeCell ref="A38:G38"/>
    <mergeCell ref="C39:G39"/>
    <mergeCell ref="D28:G28"/>
    <mergeCell ref="A29:G29"/>
    <mergeCell ref="A30:G30"/>
    <mergeCell ref="A31:G31"/>
    <mergeCell ref="A32:G32"/>
    <mergeCell ref="A33:G33"/>
    <mergeCell ref="D21:G21"/>
    <mergeCell ref="D22:G22"/>
    <mergeCell ref="C24:G24"/>
    <mergeCell ref="A25:G25"/>
    <mergeCell ref="D26:G26"/>
    <mergeCell ref="D27:G27"/>
    <mergeCell ref="A12:C12"/>
    <mergeCell ref="F12:G12"/>
    <mergeCell ref="A17:G17"/>
    <mergeCell ref="A18:G18"/>
    <mergeCell ref="A19:G19"/>
    <mergeCell ref="C20:G20"/>
    <mergeCell ref="A6:K6"/>
    <mergeCell ref="A7:K7"/>
    <mergeCell ref="A8:K8"/>
    <mergeCell ref="A9:M9"/>
    <mergeCell ref="A10:K10"/>
    <mergeCell ref="A11:C11"/>
    <mergeCell ref="F11:G11"/>
    <mergeCell ref="A1:M1"/>
    <mergeCell ref="A3:H4"/>
    <mergeCell ref="I3:K3"/>
    <mergeCell ref="L3:M3"/>
    <mergeCell ref="I4:K4"/>
    <mergeCell ref="A5:K5"/>
  </mergeCells>
  <pageMargins left="0.51181102362204722" right="0.19685039370078741" top="0.59055118110236227" bottom="0.59055118110236227" header="0.19685039370078741" footer="0.19685039370078741"/>
  <pageSetup paperSize="9" scale="67" firstPageNumber="244" orientation="portrait" useFirstPageNumber="1" r:id="rId1"/>
  <headerFooter>
    <oddHeader>&amp;CSprawozdanie z wykonania budżetu Województwa Zachodniopomorskiego za 2013 rok  - załączniki
_______________________________________________________________________________________________________________________________________________</oddHeader>
    <oddFooter>&amp;C&amp;P</oddFooter>
  </headerFooter>
  <rowBreaks count="4" manualBreakCount="4">
    <brk id="146" max="16383" man="1"/>
    <brk id="427" max="12" man="1"/>
    <brk id="470" max="12" man="1"/>
    <brk id="50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2"/>
  <sheetViews>
    <sheetView showGridLines="0" view="pageBreakPreview" topLeftCell="A1340" zoomScale="110" zoomScaleNormal="96" zoomScaleSheetLayoutView="110" workbookViewId="0">
      <selection activeCell="L1357" sqref="A1357:L1357"/>
    </sheetView>
  </sheetViews>
  <sheetFormatPr defaultRowHeight="15" customHeight="1"/>
  <cols>
    <col min="1" max="1" width="1.28515625" style="184" customWidth="1"/>
    <col min="2" max="2" width="1.140625" style="184" customWidth="1"/>
    <col min="3" max="3" width="3.140625" style="184" customWidth="1"/>
    <col min="4" max="4" width="4.42578125" style="184" customWidth="1"/>
    <col min="5" max="5" width="3.28515625" style="184" customWidth="1"/>
    <col min="6" max="6" width="47.28515625" style="184" customWidth="1"/>
    <col min="7" max="8" width="14.7109375" style="184" customWidth="1"/>
    <col min="9" max="9" width="13.85546875" style="184" customWidth="1"/>
    <col min="10" max="10" width="8.7109375" style="184" customWidth="1"/>
    <col min="11" max="11" width="9.28515625" style="184" customWidth="1"/>
    <col min="12" max="12" width="14" style="184" customWidth="1"/>
    <col min="13" max="16384" width="9.140625" style="184"/>
  </cols>
  <sheetData>
    <row r="1" spans="1:12" s="182" customFormat="1" ht="26.25" customHeight="1">
      <c r="A1" s="178"/>
      <c r="B1" s="178"/>
      <c r="C1" s="178"/>
      <c r="D1" s="179"/>
      <c r="E1" s="180"/>
      <c r="F1" s="180"/>
      <c r="G1" s="181"/>
      <c r="K1" s="859" t="s">
        <v>222</v>
      </c>
      <c r="L1" s="859"/>
    </row>
    <row r="2" spans="1:12" s="182" customFormat="1" ht="5.25" customHeight="1">
      <c r="A2" s="178"/>
      <c r="B2" s="178"/>
      <c r="C2" s="178"/>
      <c r="D2" s="179"/>
      <c r="E2" s="180"/>
      <c r="F2" s="180"/>
      <c r="G2" s="181"/>
      <c r="H2" s="183"/>
    </row>
    <row r="3" spans="1:12" s="182" customFormat="1" ht="51" customHeight="1">
      <c r="A3" s="949" t="s">
        <v>223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</row>
    <row r="4" spans="1:12" ht="13.5" customHeight="1">
      <c r="A4" s="950" t="s">
        <v>627</v>
      </c>
      <c r="B4" s="950"/>
      <c r="C4" s="950"/>
      <c r="D4" s="950"/>
      <c r="E4" s="950"/>
      <c r="F4" s="950"/>
      <c r="G4" s="950"/>
      <c r="H4" s="950"/>
      <c r="I4" s="950"/>
      <c r="J4" s="950"/>
      <c r="K4" s="950"/>
      <c r="L4" s="950"/>
    </row>
    <row r="5" spans="1:12" ht="60.75" customHeight="1">
      <c r="A5" s="951" t="s">
        <v>5</v>
      </c>
      <c r="B5" s="853"/>
      <c r="C5" s="854"/>
      <c r="D5" s="3" t="s">
        <v>6</v>
      </c>
      <c r="E5" s="4" t="s">
        <v>7</v>
      </c>
      <c r="F5" s="3" t="s">
        <v>8</v>
      </c>
      <c r="G5" s="185" t="s">
        <v>9</v>
      </c>
      <c r="H5" s="6" t="s">
        <v>10</v>
      </c>
      <c r="I5" s="6" t="s">
        <v>11</v>
      </c>
      <c r="J5" s="7" t="s">
        <v>12</v>
      </c>
      <c r="K5" s="8" t="s">
        <v>224</v>
      </c>
      <c r="L5" s="9" t="s">
        <v>14</v>
      </c>
    </row>
    <row r="6" spans="1:12" s="188" customFormat="1" ht="12.75" customHeight="1">
      <c r="A6" s="952">
        <v>1</v>
      </c>
      <c r="B6" s="867"/>
      <c r="C6" s="868"/>
      <c r="D6" s="11">
        <v>2</v>
      </c>
      <c r="E6" s="11">
        <v>3</v>
      </c>
      <c r="F6" s="186">
        <v>4</v>
      </c>
      <c r="G6" s="187">
        <v>5</v>
      </c>
      <c r="H6" s="13">
        <v>6</v>
      </c>
      <c r="I6" s="13">
        <v>7</v>
      </c>
      <c r="J6" s="11">
        <v>8</v>
      </c>
      <c r="K6" s="11">
        <v>9</v>
      </c>
      <c r="L6" s="11">
        <v>10</v>
      </c>
    </row>
    <row r="7" spans="1:12" ht="15.75" customHeight="1">
      <c r="A7" s="953" t="s">
        <v>225</v>
      </c>
      <c r="B7" s="954"/>
      <c r="C7" s="954"/>
      <c r="D7" s="954"/>
      <c r="E7" s="954"/>
      <c r="F7" s="955"/>
      <c r="G7" s="189">
        <f>+G9+G10</f>
        <v>846197454</v>
      </c>
      <c r="H7" s="189">
        <f>+H9+H10</f>
        <v>858539930</v>
      </c>
      <c r="I7" s="189">
        <f>+I9+I10</f>
        <v>829533309.17000008</v>
      </c>
      <c r="J7" s="190">
        <f>+I7/H7</f>
        <v>0.96621401076825875</v>
      </c>
      <c r="K7" s="190">
        <f>+I7/$I$7</f>
        <v>1</v>
      </c>
      <c r="L7" s="189">
        <f>+I7-H7</f>
        <v>-29006620.829999924</v>
      </c>
    </row>
    <row r="8" spans="1:12" ht="15" customHeight="1">
      <c r="A8" s="975" t="s">
        <v>226</v>
      </c>
      <c r="B8" s="976"/>
      <c r="C8" s="976"/>
      <c r="D8" s="976"/>
      <c r="E8" s="976"/>
      <c r="F8" s="977"/>
      <c r="G8" s="191"/>
      <c r="H8" s="191"/>
      <c r="I8" s="191"/>
      <c r="J8" s="192"/>
      <c r="K8" s="193"/>
      <c r="L8" s="194"/>
    </row>
    <row r="9" spans="1:12" ht="15" customHeight="1">
      <c r="A9" s="969" t="s">
        <v>227</v>
      </c>
      <c r="B9" s="970"/>
      <c r="C9" s="970"/>
      <c r="D9" s="970"/>
      <c r="E9" s="970"/>
      <c r="F9" s="971"/>
      <c r="G9" s="195">
        <f t="shared" ref="G9:I10" si="0">+G13+G17</f>
        <v>482096198</v>
      </c>
      <c r="H9" s="195">
        <f t="shared" si="0"/>
        <v>505973665</v>
      </c>
      <c r="I9" s="195">
        <f t="shared" si="0"/>
        <v>488771531.56999999</v>
      </c>
      <c r="J9" s="196">
        <f>+I9/H9</f>
        <v>0.96600191942796076</v>
      </c>
      <c r="K9" s="196">
        <f>+I9/$I$7</f>
        <v>0.58921266471993328</v>
      </c>
      <c r="L9" s="195">
        <f>+I9-H9</f>
        <v>-17202133.430000007</v>
      </c>
    </row>
    <row r="10" spans="1:12" ht="15" customHeight="1">
      <c r="A10" s="969" t="s">
        <v>228</v>
      </c>
      <c r="B10" s="970"/>
      <c r="C10" s="970"/>
      <c r="D10" s="970"/>
      <c r="E10" s="970"/>
      <c r="F10" s="971"/>
      <c r="G10" s="195">
        <f t="shared" si="0"/>
        <v>364101256</v>
      </c>
      <c r="H10" s="195">
        <f t="shared" si="0"/>
        <v>352566265</v>
      </c>
      <c r="I10" s="195">
        <f t="shared" si="0"/>
        <v>340761777.60000002</v>
      </c>
      <c r="J10" s="196">
        <f>+I10/H10</f>
        <v>0.96651838655068156</v>
      </c>
      <c r="K10" s="196">
        <f>+I10/$I$7</f>
        <v>0.41078733528006667</v>
      </c>
      <c r="L10" s="195">
        <f>+I10-H10</f>
        <v>-11804487.399999976</v>
      </c>
    </row>
    <row r="11" spans="1:12" ht="15.75" customHeight="1">
      <c r="A11" s="972" t="s">
        <v>229</v>
      </c>
      <c r="B11" s="973"/>
      <c r="C11" s="973"/>
      <c r="D11" s="973"/>
      <c r="E11" s="973"/>
      <c r="F11" s="974"/>
      <c r="G11" s="197">
        <f>+G13+G14</f>
        <v>784621454</v>
      </c>
      <c r="H11" s="197">
        <f>+H13+H14</f>
        <v>759600314</v>
      </c>
      <c r="I11" s="197">
        <f>+I13+I14</f>
        <v>731024797.57999992</v>
      </c>
      <c r="J11" s="198">
        <f>+I11/H11</f>
        <v>0.96238085228069026</v>
      </c>
      <c r="K11" s="198">
        <f>+I11/$I$7</f>
        <v>0.88124827478167922</v>
      </c>
      <c r="L11" s="197">
        <f>+L13+L14</f>
        <v>-28575516.420000017</v>
      </c>
    </row>
    <row r="12" spans="1:12" ht="16.5" customHeight="1">
      <c r="A12" s="975" t="s">
        <v>226</v>
      </c>
      <c r="B12" s="976"/>
      <c r="C12" s="976"/>
      <c r="D12" s="976"/>
      <c r="E12" s="976"/>
      <c r="F12" s="977"/>
      <c r="G12" s="199"/>
      <c r="H12" s="199"/>
      <c r="I12" s="199"/>
      <c r="J12" s="200"/>
      <c r="K12" s="200"/>
      <c r="L12" s="201"/>
    </row>
    <row r="13" spans="1:12" ht="15" customHeight="1">
      <c r="A13" s="969" t="s">
        <v>227</v>
      </c>
      <c r="B13" s="970"/>
      <c r="C13" s="970"/>
      <c r="D13" s="970"/>
      <c r="E13" s="970"/>
      <c r="F13" s="971"/>
      <c r="G13" s="195">
        <v>427825198</v>
      </c>
      <c r="H13" s="195">
        <v>424630787</v>
      </c>
      <c r="I13" s="195">
        <v>407846966.25999999</v>
      </c>
      <c r="J13" s="196">
        <f>+I13/H13</f>
        <v>0.9604743196823361</v>
      </c>
      <c r="K13" s="196">
        <f>+I13/$I$7</f>
        <v>0.49165833577927853</v>
      </c>
      <c r="L13" s="195">
        <f>+I13-H13</f>
        <v>-16783820.74000001</v>
      </c>
    </row>
    <row r="14" spans="1:12" ht="15" customHeight="1">
      <c r="A14" s="969" t="s">
        <v>228</v>
      </c>
      <c r="B14" s="970"/>
      <c r="C14" s="970"/>
      <c r="D14" s="970"/>
      <c r="E14" s="970"/>
      <c r="F14" s="971"/>
      <c r="G14" s="195">
        <v>356796256</v>
      </c>
      <c r="H14" s="195">
        <v>334969527</v>
      </c>
      <c r="I14" s="195">
        <v>323177831.31999999</v>
      </c>
      <c r="J14" s="196">
        <f>+I14/H14</f>
        <v>0.96479770627015871</v>
      </c>
      <c r="K14" s="196">
        <f>+I14/$I$7</f>
        <v>0.3895899390024008</v>
      </c>
      <c r="L14" s="195">
        <f>+I14-H14</f>
        <v>-11791695.680000007</v>
      </c>
    </row>
    <row r="15" spans="1:12" ht="15.75" customHeight="1">
      <c r="A15" s="972" t="s">
        <v>230</v>
      </c>
      <c r="B15" s="973"/>
      <c r="C15" s="973"/>
      <c r="D15" s="973"/>
      <c r="E15" s="973"/>
      <c r="F15" s="974"/>
      <c r="G15" s="197">
        <f>+G17+G18</f>
        <v>61576000</v>
      </c>
      <c r="H15" s="197">
        <f>+H17+H18</f>
        <v>98939616</v>
      </c>
      <c r="I15" s="197">
        <f>+I17+I18</f>
        <v>98508511.590000004</v>
      </c>
      <c r="J15" s="198">
        <f>+I15/H15</f>
        <v>0.99564275234300492</v>
      </c>
      <c r="K15" s="198">
        <f>+I15/$I$7</f>
        <v>0.11875172521832056</v>
      </c>
      <c r="L15" s="197">
        <f>+L17+L18</f>
        <v>-431104.40999999642</v>
      </c>
    </row>
    <row r="16" spans="1:12" ht="16.5" customHeight="1">
      <c r="A16" s="975" t="s">
        <v>226</v>
      </c>
      <c r="B16" s="976"/>
      <c r="C16" s="976"/>
      <c r="D16" s="976"/>
      <c r="E16" s="976"/>
      <c r="F16" s="977"/>
      <c r="G16" s="202"/>
      <c r="H16" s="202"/>
      <c r="I16" s="202"/>
      <c r="J16" s="200"/>
      <c r="K16" s="200"/>
      <c r="L16" s="201"/>
    </row>
    <row r="17" spans="1:12" ht="15" customHeight="1">
      <c r="A17" s="969" t="s">
        <v>227</v>
      </c>
      <c r="B17" s="970"/>
      <c r="C17" s="970"/>
      <c r="D17" s="970"/>
      <c r="E17" s="970"/>
      <c r="F17" s="971"/>
      <c r="G17" s="195">
        <v>54271000</v>
      </c>
      <c r="H17" s="195">
        <v>81342878</v>
      </c>
      <c r="I17" s="195">
        <v>80924565.310000002</v>
      </c>
      <c r="J17" s="196">
        <f>+I17/H17</f>
        <v>0.99485741468355715</v>
      </c>
      <c r="K17" s="196">
        <f>+I17/$I$7</f>
        <v>9.7554328940654703E-2</v>
      </c>
      <c r="L17" s="195">
        <f>+I17-H17</f>
        <v>-418312.68999999762</v>
      </c>
    </row>
    <row r="18" spans="1:12" ht="15" customHeight="1">
      <c r="A18" s="969" t="s">
        <v>228</v>
      </c>
      <c r="B18" s="970"/>
      <c r="C18" s="970"/>
      <c r="D18" s="970"/>
      <c r="E18" s="970"/>
      <c r="F18" s="971"/>
      <c r="G18" s="195">
        <v>7305000</v>
      </c>
      <c r="H18" s="195">
        <v>17596738</v>
      </c>
      <c r="I18" s="195">
        <v>17583946.280000001</v>
      </c>
      <c r="J18" s="196">
        <f>+I18/H18</f>
        <v>0.99927306299610763</v>
      </c>
      <c r="K18" s="196">
        <f>+I18/$I$7</f>
        <v>2.1197396277665859E-2</v>
      </c>
      <c r="L18" s="195">
        <f>+I18-H18</f>
        <v>-12791.719999998808</v>
      </c>
    </row>
    <row r="19" spans="1:12" ht="10.5" hidden="1" customHeight="1">
      <c r="A19" s="203"/>
      <c r="B19" s="204"/>
      <c r="C19" s="205"/>
      <c r="D19" s="205"/>
      <c r="E19" s="205"/>
      <c r="F19" s="206"/>
      <c r="G19" s="207"/>
      <c r="H19" s="207"/>
      <c r="I19" s="207"/>
      <c r="J19" s="204"/>
      <c r="K19" s="204"/>
      <c r="L19" s="204"/>
    </row>
    <row r="20" spans="1:12" ht="15" customHeight="1">
      <c r="A20" s="203"/>
      <c r="B20" s="204"/>
      <c r="C20" s="978" t="s">
        <v>231</v>
      </c>
      <c r="D20" s="978"/>
      <c r="E20" s="978"/>
      <c r="F20" s="978"/>
      <c r="G20" s="207"/>
      <c r="H20" s="207"/>
      <c r="I20" s="207"/>
      <c r="J20" s="204"/>
      <c r="K20" s="204"/>
      <c r="L20" s="208"/>
    </row>
    <row r="21" spans="1:12" s="213" customFormat="1" ht="15" customHeight="1">
      <c r="A21" s="959" t="s">
        <v>55</v>
      </c>
      <c r="B21" s="960"/>
      <c r="C21" s="960"/>
      <c r="D21" s="960"/>
      <c r="E21" s="960"/>
      <c r="F21" s="961"/>
      <c r="G21" s="825">
        <v>73508744</v>
      </c>
      <c r="H21" s="826">
        <v>141387445</v>
      </c>
      <c r="I21" s="826">
        <v>138915097</v>
      </c>
      <c r="J21" s="827">
        <v>189</v>
      </c>
      <c r="K21" s="828">
        <f t="shared" ref="K21:K84" si="1">+I21/$I$7</f>
        <v>0.16746174682122558</v>
      </c>
      <c r="L21" s="826">
        <f t="shared" ref="L21:L84" si="2">+I21-H21</f>
        <v>-2472348</v>
      </c>
    </row>
    <row r="22" spans="1:12" s="213" customFormat="1" ht="15" customHeight="1">
      <c r="A22" s="821"/>
      <c r="B22" s="253"/>
      <c r="C22" s="962" t="s">
        <v>56</v>
      </c>
      <c r="D22" s="963"/>
      <c r="E22" s="963"/>
      <c r="F22" s="964"/>
      <c r="G22" s="246">
        <v>11087887</v>
      </c>
      <c r="H22" s="247">
        <v>11037887</v>
      </c>
      <c r="I22" s="247">
        <v>11036373</v>
      </c>
      <c r="J22" s="248">
        <v>99.5</v>
      </c>
      <c r="K22" s="249">
        <f t="shared" si="1"/>
        <v>1.3304315665205272E-2</v>
      </c>
      <c r="L22" s="247">
        <f t="shared" si="2"/>
        <v>-1514</v>
      </c>
    </row>
    <row r="23" spans="1:12" s="220" customFormat="1" ht="13.5" customHeight="1">
      <c r="A23" s="112"/>
      <c r="B23" s="113"/>
      <c r="C23" s="106" t="s">
        <v>1</v>
      </c>
      <c r="D23" s="965" t="s">
        <v>232</v>
      </c>
      <c r="E23" s="917"/>
      <c r="F23" s="966"/>
      <c r="G23" s="228">
        <v>11017887</v>
      </c>
      <c r="H23" s="229">
        <v>10967887</v>
      </c>
      <c r="I23" s="229">
        <v>10966886</v>
      </c>
      <c r="J23" s="230">
        <v>99.5</v>
      </c>
      <c r="K23" s="250">
        <f t="shared" si="1"/>
        <v>1.3220549288096767E-2</v>
      </c>
      <c r="L23" s="229">
        <f t="shared" si="2"/>
        <v>-1001</v>
      </c>
    </row>
    <row r="24" spans="1:12" ht="12.75" customHeight="1">
      <c r="A24" s="112"/>
      <c r="B24" s="113"/>
      <c r="C24" s="113"/>
      <c r="D24" s="221" t="s">
        <v>1</v>
      </c>
      <c r="E24" s="967" t="s">
        <v>233</v>
      </c>
      <c r="F24" s="968"/>
      <c r="G24" s="222">
        <v>46000</v>
      </c>
      <c r="H24" s="223">
        <v>50685</v>
      </c>
      <c r="I24" s="223">
        <v>50685</v>
      </c>
      <c r="J24" s="224">
        <v>110.2</v>
      </c>
      <c r="K24" s="225">
        <f t="shared" si="1"/>
        <v>6.1100620601616966E-5</v>
      </c>
      <c r="L24" s="223">
        <f t="shared" si="2"/>
        <v>0</v>
      </c>
    </row>
    <row r="25" spans="1:12" ht="12.75" customHeight="1">
      <c r="A25" s="112"/>
      <c r="B25" s="113"/>
      <c r="C25" s="113"/>
      <c r="D25" s="226"/>
      <c r="E25" s="967" t="s">
        <v>234</v>
      </c>
      <c r="F25" s="968"/>
      <c r="G25" s="222">
        <v>7143413</v>
      </c>
      <c r="H25" s="223">
        <v>7179883</v>
      </c>
      <c r="I25" s="223">
        <v>7179885</v>
      </c>
      <c r="J25" s="224">
        <v>100.5</v>
      </c>
      <c r="K25" s="225">
        <f t="shared" si="1"/>
        <v>8.6553305583158841E-3</v>
      </c>
      <c r="L25" s="223">
        <f t="shared" si="2"/>
        <v>2</v>
      </c>
    </row>
    <row r="26" spans="1:12" ht="12.75" customHeight="1">
      <c r="A26" s="112"/>
      <c r="B26" s="113"/>
      <c r="C26" s="113"/>
      <c r="D26" s="226"/>
      <c r="E26" s="967" t="s">
        <v>235</v>
      </c>
      <c r="F26" s="968"/>
      <c r="G26" s="222">
        <v>581700</v>
      </c>
      <c r="H26" s="223">
        <v>560230</v>
      </c>
      <c r="I26" s="223">
        <v>560228</v>
      </c>
      <c r="J26" s="224">
        <v>96.3</v>
      </c>
      <c r="K26" s="225">
        <f t="shared" si="1"/>
        <v>6.7535323031276838E-4</v>
      </c>
      <c r="L26" s="223">
        <f t="shared" si="2"/>
        <v>-2</v>
      </c>
    </row>
    <row r="27" spans="1:12" ht="12.75" customHeight="1">
      <c r="A27" s="112"/>
      <c r="B27" s="113"/>
      <c r="C27" s="113"/>
      <c r="D27" s="226"/>
      <c r="E27" s="967" t="s">
        <v>236</v>
      </c>
      <c r="F27" s="968"/>
      <c r="G27" s="222">
        <v>1293505</v>
      </c>
      <c r="H27" s="223">
        <v>1254668</v>
      </c>
      <c r="I27" s="223">
        <v>1254669</v>
      </c>
      <c r="J27" s="224">
        <v>97</v>
      </c>
      <c r="K27" s="225">
        <f t="shared" si="1"/>
        <v>1.5124998431411691E-3</v>
      </c>
      <c r="L27" s="223">
        <f t="shared" si="2"/>
        <v>1</v>
      </c>
    </row>
    <row r="28" spans="1:12" ht="12.75" customHeight="1">
      <c r="A28" s="112"/>
      <c r="B28" s="113"/>
      <c r="C28" s="113"/>
      <c r="D28" s="226"/>
      <c r="E28" s="967" t="s">
        <v>237</v>
      </c>
      <c r="F28" s="968"/>
      <c r="G28" s="222">
        <v>170895</v>
      </c>
      <c r="H28" s="223">
        <v>135598</v>
      </c>
      <c r="I28" s="223">
        <v>134597</v>
      </c>
      <c r="J28" s="224">
        <v>78.8</v>
      </c>
      <c r="K28" s="225">
        <f t="shared" si="1"/>
        <v>1.6225629340269979E-4</v>
      </c>
      <c r="L28" s="223">
        <f t="shared" si="2"/>
        <v>-1001</v>
      </c>
    </row>
    <row r="29" spans="1:12" ht="25.5" customHeight="1">
      <c r="A29" s="112"/>
      <c r="B29" s="113"/>
      <c r="C29" s="113"/>
      <c r="D29" s="226"/>
      <c r="E29" s="967" t="s">
        <v>238</v>
      </c>
      <c r="F29" s="968"/>
      <c r="G29" s="222">
        <v>140880</v>
      </c>
      <c r="H29" s="223">
        <v>110096</v>
      </c>
      <c r="I29" s="223">
        <v>110096</v>
      </c>
      <c r="J29" s="224">
        <v>78.099999999999994</v>
      </c>
      <c r="K29" s="225">
        <f t="shared" si="1"/>
        <v>1.3272040891300428E-4</v>
      </c>
      <c r="L29" s="223">
        <f t="shared" si="2"/>
        <v>0</v>
      </c>
    </row>
    <row r="30" spans="1:12" ht="12.75" customHeight="1">
      <c r="A30" s="112"/>
      <c r="B30" s="113"/>
      <c r="C30" s="113"/>
      <c r="D30" s="226"/>
      <c r="E30" s="967" t="s">
        <v>239</v>
      </c>
      <c r="F30" s="968"/>
      <c r="G30" s="222">
        <v>65000</v>
      </c>
      <c r="H30" s="223">
        <v>92365</v>
      </c>
      <c r="I30" s="223">
        <v>92364</v>
      </c>
      <c r="J30" s="224">
        <v>142.1</v>
      </c>
      <c r="K30" s="225">
        <f t="shared" si="1"/>
        <v>1.1134453430497681E-4</v>
      </c>
      <c r="L30" s="223">
        <f t="shared" si="2"/>
        <v>-1</v>
      </c>
    </row>
    <row r="31" spans="1:12" ht="12.75" customHeight="1">
      <c r="A31" s="112"/>
      <c r="B31" s="113"/>
      <c r="C31" s="113"/>
      <c r="D31" s="226"/>
      <c r="E31" s="967" t="s">
        <v>240</v>
      </c>
      <c r="F31" s="968"/>
      <c r="G31" s="222">
        <v>394400</v>
      </c>
      <c r="H31" s="223">
        <v>421844</v>
      </c>
      <c r="I31" s="223">
        <v>421844</v>
      </c>
      <c r="J31" s="224">
        <v>107</v>
      </c>
      <c r="K31" s="225">
        <f t="shared" si="1"/>
        <v>5.0853171938578488E-4</v>
      </c>
      <c r="L31" s="223">
        <f t="shared" si="2"/>
        <v>0</v>
      </c>
    </row>
    <row r="32" spans="1:12" ht="12.75" customHeight="1">
      <c r="A32" s="112"/>
      <c r="B32" s="113"/>
      <c r="C32" s="113"/>
      <c r="D32" s="226"/>
      <c r="E32" s="967" t="s">
        <v>241</v>
      </c>
      <c r="F32" s="968"/>
      <c r="G32" s="222">
        <v>175154</v>
      </c>
      <c r="H32" s="223">
        <v>126438</v>
      </c>
      <c r="I32" s="223">
        <v>126438</v>
      </c>
      <c r="J32" s="224">
        <v>72.2</v>
      </c>
      <c r="K32" s="225">
        <f t="shared" si="1"/>
        <v>1.5242064254961519E-4</v>
      </c>
      <c r="L32" s="223">
        <f t="shared" si="2"/>
        <v>0</v>
      </c>
    </row>
    <row r="33" spans="1:12" ht="12.75" customHeight="1">
      <c r="A33" s="112"/>
      <c r="B33" s="113"/>
      <c r="C33" s="113"/>
      <c r="D33" s="226"/>
      <c r="E33" s="967" t="s">
        <v>242</v>
      </c>
      <c r="F33" s="968"/>
      <c r="G33" s="222">
        <v>101810</v>
      </c>
      <c r="H33" s="223">
        <v>42923</v>
      </c>
      <c r="I33" s="223">
        <v>42923</v>
      </c>
      <c r="J33" s="224">
        <v>42.2</v>
      </c>
      <c r="K33" s="225">
        <f t="shared" si="1"/>
        <v>5.1743552097922558E-5</v>
      </c>
      <c r="L33" s="223">
        <f t="shared" si="2"/>
        <v>0</v>
      </c>
    </row>
    <row r="34" spans="1:12" ht="12.75" customHeight="1">
      <c r="A34" s="112"/>
      <c r="B34" s="113"/>
      <c r="C34" s="113"/>
      <c r="D34" s="226"/>
      <c r="E34" s="967" t="s">
        <v>243</v>
      </c>
      <c r="F34" s="968"/>
      <c r="G34" s="222">
        <v>5400</v>
      </c>
      <c r="H34" s="223">
        <v>7214</v>
      </c>
      <c r="I34" s="223">
        <v>7214</v>
      </c>
      <c r="J34" s="224">
        <v>133.6</v>
      </c>
      <c r="K34" s="225">
        <f t="shared" si="1"/>
        <v>8.6964560919416945E-6</v>
      </c>
      <c r="L34" s="223">
        <f t="shared" si="2"/>
        <v>0</v>
      </c>
    </row>
    <row r="35" spans="1:12" ht="12.75" customHeight="1">
      <c r="A35" s="112"/>
      <c r="B35" s="113"/>
      <c r="C35" s="113"/>
      <c r="D35" s="226"/>
      <c r="E35" s="967" t="s">
        <v>244</v>
      </c>
      <c r="F35" s="968"/>
      <c r="G35" s="222">
        <v>239500</v>
      </c>
      <c r="H35" s="223">
        <v>318614</v>
      </c>
      <c r="I35" s="223">
        <v>318614</v>
      </c>
      <c r="J35" s="224">
        <v>133</v>
      </c>
      <c r="K35" s="225">
        <f t="shared" si="1"/>
        <v>3.8408825357331728E-4</v>
      </c>
      <c r="L35" s="223">
        <f t="shared" si="2"/>
        <v>0</v>
      </c>
    </row>
    <row r="36" spans="1:12" ht="12.75" customHeight="1">
      <c r="A36" s="112"/>
      <c r="B36" s="113"/>
      <c r="C36" s="113"/>
      <c r="D36" s="226"/>
      <c r="E36" s="967" t="s">
        <v>245</v>
      </c>
      <c r="F36" s="968"/>
      <c r="G36" s="222">
        <v>13200</v>
      </c>
      <c r="H36" s="223">
        <v>19207</v>
      </c>
      <c r="I36" s="223">
        <v>19207</v>
      </c>
      <c r="J36" s="224">
        <v>145.5</v>
      </c>
      <c r="K36" s="225">
        <f t="shared" si="1"/>
        <v>2.3153982833091784E-5</v>
      </c>
      <c r="L36" s="223">
        <f t="shared" si="2"/>
        <v>0</v>
      </c>
    </row>
    <row r="37" spans="1:12" ht="24.75" customHeight="1">
      <c r="A37" s="112"/>
      <c r="B37" s="113"/>
      <c r="C37" s="113"/>
      <c r="D37" s="226"/>
      <c r="E37" s="967" t="s">
        <v>246</v>
      </c>
      <c r="F37" s="968"/>
      <c r="G37" s="222">
        <v>27600</v>
      </c>
      <c r="H37" s="223">
        <v>24696</v>
      </c>
      <c r="I37" s="223">
        <v>24696</v>
      </c>
      <c r="J37" s="224">
        <v>89.5</v>
      </c>
      <c r="K37" s="225">
        <f t="shared" si="1"/>
        <v>2.9770956424534526E-5</v>
      </c>
      <c r="L37" s="223">
        <f t="shared" si="2"/>
        <v>0</v>
      </c>
    </row>
    <row r="38" spans="1:12" ht="24.75" customHeight="1">
      <c r="A38" s="112"/>
      <c r="B38" s="113"/>
      <c r="C38" s="113"/>
      <c r="D38" s="226"/>
      <c r="E38" s="967" t="s">
        <v>247</v>
      </c>
      <c r="F38" s="968"/>
      <c r="G38" s="222">
        <v>24000</v>
      </c>
      <c r="H38" s="223">
        <v>24415</v>
      </c>
      <c r="I38" s="223">
        <v>24415</v>
      </c>
      <c r="J38" s="224">
        <v>101.7</v>
      </c>
      <c r="K38" s="225">
        <f t="shared" si="1"/>
        <v>2.9432211738946003E-5</v>
      </c>
      <c r="L38" s="223">
        <f t="shared" si="2"/>
        <v>0</v>
      </c>
    </row>
    <row r="39" spans="1:12" ht="12.75" customHeight="1">
      <c r="A39" s="112"/>
      <c r="B39" s="113"/>
      <c r="C39" s="113"/>
      <c r="D39" s="226"/>
      <c r="E39" s="967" t="s">
        <v>248</v>
      </c>
      <c r="F39" s="968"/>
      <c r="G39" s="222">
        <v>1000</v>
      </c>
      <c r="H39" s="223">
        <v>0</v>
      </c>
      <c r="I39" s="223">
        <v>0</v>
      </c>
      <c r="J39" s="224">
        <v>0</v>
      </c>
      <c r="K39" s="225">
        <f t="shared" si="1"/>
        <v>0</v>
      </c>
      <c r="L39" s="223">
        <f t="shared" si="2"/>
        <v>0</v>
      </c>
    </row>
    <row r="40" spans="1:12" ht="12.75" customHeight="1">
      <c r="A40" s="112"/>
      <c r="B40" s="113"/>
      <c r="C40" s="113"/>
      <c r="D40" s="226"/>
      <c r="E40" s="967" t="s">
        <v>249</v>
      </c>
      <c r="F40" s="968"/>
      <c r="G40" s="222">
        <v>235500</v>
      </c>
      <c r="H40" s="223">
        <v>246375</v>
      </c>
      <c r="I40" s="223">
        <v>246375</v>
      </c>
      <c r="J40" s="224">
        <v>104.6</v>
      </c>
      <c r="K40" s="225">
        <f t="shared" si="1"/>
        <v>2.9700434844082824E-4</v>
      </c>
      <c r="L40" s="223">
        <f t="shared" si="2"/>
        <v>0</v>
      </c>
    </row>
    <row r="41" spans="1:12" ht="12.75" customHeight="1">
      <c r="A41" s="112"/>
      <c r="B41" s="113"/>
      <c r="C41" s="113"/>
      <c r="D41" s="226"/>
      <c r="E41" s="967" t="s">
        <v>250</v>
      </c>
      <c r="F41" s="968"/>
      <c r="G41" s="222">
        <v>63000</v>
      </c>
      <c r="H41" s="223">
        <v>51019</v>
      </c>
      <c r="I41" s="223">
        <v>51019</v>
      </c>
      <c r="J41" s="224">
        <v>81</v>
      </c>
      <c r="K41" s="225">
        <f t="shared" si="1"/>
        <v>6.150325663359763E-5</v>
      </c>
      <c r="L41" s="223">
        <f t="shared" si="2"/>
        <v>0</v>
      </c>
    </row>
    <row r="42" spans="1:12" ht="12.75" customHeight="1">
      <c r="A42" s="112"/>
      <c r="B42" s="113"/>
      <c r="C42" s="113"/>
      <c r="D42" s="226"/>
      <c r="E42" s="967" t="s">
        <v>251</v>
      </c>
      <c r="F42" s="968"/>
      <c r="G42" s="222">
        <v>2000</v>
      </c>
      <c r="H42" s="223">
        <v>416</v>
      </c>
      <c r="I42" s="223">
        <v>416</v>
      </c>
      <c r="J42" s="224">
        <v>20.8</v>
      </c>
      <c r="K42" s="225">
        <f t="shared" si="1"/>
        <v>5.0148679432322496E-7</v>
      </c>
      <c r="L42" s="223">
        <f t="shared" si="2"/>
        <v>0</v>
      </c>
    </row>
    <row r="43" spans="1:12" ht="12.75" customHeight="1">
      <c r="A43" s="112"/>
      <c r="B43" s="113"/>
      <c r="C43" s="113"/>
      <c r="D43" s="226"/>
      <c r="E43" s="967" t="s">
        <v>252</v>
      </c>
      <c r="F43" s="968"/>
      <c r="G43" s="222">
        <v>52600</v>
      </c>
      <c r="H43" s="223">
        <v>49488</v>
      </c>
      <c r="I43" s="223">
        <v>49489</v>
      </c>
      <c r="J43" s="224">
        <v>94.1</v>
      </c>
      <c r="K43" s="225">
        <f t="shared" si="1"/>
        <v>5.9658846067937692E-5</v>
      </c>
      <c r="L43" s="223">
        <f t="shared" si="2"/>
        <v>1</v>
      </c>
    </row>
    <row r="44" spans="1:12" ht="12.75" customHeight="1">
      <c r="A44" s="112"/>
      <c r="B44" s="113"/>
      <c r="C44" s="113"/>
      <c r="D44" s="226"/>
      <c r="E44" s="967" t="s">
        <v>253</v>
      </c>
      <c r="F44" s="968"/>
      <c r="G44" s="222">
        <v>190000</v>
      </c>
      <c r="H44" s="223">
        <v>189578</v>
      </c>
      <c r="I44" s="223">
        <v>189578</v>
      </c>
      <c r="J44" s="224">
        <v>99.8</v>
      </c>
      <c r="K44" s="225">
        <f t="shared" si="1"/>
        <v>2.2853572955338543E-4</v>
      </c>
      <c r="L44" s="223">
        <f t="shared" si="2"/>
        <v>0</v>
      </c>
    </row>
    <row r="45" spans="1:12" ht="12.75" customHeight="1">
      <c r="A45" s="112"/>
      <c r="B45" s="113"/>
      <c r="C45" s="113"/>
      <c r="D45" s="226"/>
      <c r="E45" s="967" t="s">
        <v>254</v>
      </c>
      <c r="F45" s="968"/>
      <c r="G45" s="222">
        <v>30430</v>
      </c>
      <c r="H45" s="223">
        <v>34003</v>
      </c>
      <c r="I45" s="223">
        <v>34003</v>
      </c>
      <c r="J45" s="224">
        <v>111.7</v>
      </c>
      <c r="K45" s="225">
        <f t="shared" si="1"/>
        <v>4.0990517950414945E-5</v>
      </c>
      <c r="L45" s="223">
        <f t="shared" si="2"/>
        <v>0</v>
      </c>
    </row>
    <row r="46" spans="1:12" ht="12.75" customHeight="1">
      <c r="A46" s="112"/>
      <c r="B46" s="113"/>
      <c r="C46" s="113"/>
      <c r="D46" s="226"/>
      <c r="E46" s="967" t="s">
        <v>255</v>
      </c>
      <c r="F46" s="968"/>
      <c r="G46" s="222">
        <v>3900</v>
      </c>
      <c r="H46" s="223">
        <v>1348</v>
      </c>
      <c r="I46" s="223">
        <v>1348</v>
      </c>
      <c r="J46" s="224">
        <v>34.6</v>
      </c>
      <c r="K46" s="225">
        <f t="shared" si="1"/>
        <v>1.625010093143527E-6</v>
      </c>
      <c r="L46" s="223">
        <f t="shared" si="2"/>
        <v>0</v>
      </c>
    </row>
    <row r="47" spans="1:12" ht="12.75" customHeight="1">
      <c r="A47" s="112" t="s">
        <v>1</v>
      </c>
      <c r="B47" s="113"/>
      <c r="C47" s="113"/>
      <c r="D47" s="226"/>
      <c r="E47" s="967" t="s">
        <v>256</v>
      </c>
      <c r="F47" s="894"/>
      <c r="G47" s="222">
        <v>0</v>
      </c>
      <c r="H47" s="223">
        <v>13600</v>
      </c>
      <c r="I47" s="223">
        <v>13600</v>
      </c>
      <c r="J47" s="224">
        <v>0</v>
      </c>
      <c r="K47" s="225">
        <f t="shared" si="1"/>
        <v>1.6394760583643893E-5</v>
      </c>
      <c r="L47" s="223">
        <f t="shared" si="2"/>
        <v>0</v>
      </c>
    </row>
    <row r="48" spans="1:12" ht="12.75" customHeight="1">
      <c r="A48" s="112"/>
      <c r="B48" s="113"/>
      <c r="C48" s="113"/>
      <c r="D48" s="226"/>
      <c r="E48" s="967" t="s">
        <v>257</v>
      </c>
      <c r="F48" s="894"/>
      <c r="G48" s="222">
        <v>3000</v>
      </c>
      <c r="H48" s="223">
        <v>2982</v>
      </c>
      <c r="I48" s="223">
        <v>2982</v>
      </c>
      <c r="J48" s="224">
        <v>99.4</v>
      </c>
      <c r="K48" s="225">
        <f t="shared" si="1"/>
        <v>3.5947923573842713E-6</v>
      </c>
      <c r="L48" s="223">
        <f t="shared" si="2"/>
        <v>0</v>
      </c>
    </row>
    <row r="49" spans="1:12" ht="25.5" customHeight="1">
      <c r="A49" s="112"/>
      <c r="B49" s="113"/>
      <c r="C49" s="113"/>
      <c r="D49" s="227"/>
      <c r="E49" s="967" t="s">
        <v>258</v>
      </c>
      <c r="F49" s="894"/>
      <c r="G49" s="222">
        <v>14000</v>
      </c>
      <c r="H49" s="223">
        <v>10202</v>
      </c>
      <c r="I49" s="223">
        <v>10202</v>
      </c>
      <c r="J49" s="224">
        <v>72.900000000000006</v>
      </c>
      <c r="K49" s="225">
        <f t="shared" si="1"/>
        <v>1.2298481431936397E-5</v>
      </c>
      <c r="L49" s="223">
        <f t="shared" si="2"/>
        <v>0</v>
      </c>
    </row>
    <row r="50" spans="1:12" ht="11.85" customHeight="1">
      <c r="A50" s="112" t="s">
        <v>1</v>
      </c>
      <c r="B50" s="113"/>
      <c r="C50" s="113"/>
      <c r="D50" s="965" t="s">
        <v>259</v>
      </c>
      <c r="E50" s="917"/>
      <c r="F50" s="966"/>
      <c r="G50" s="228">
        <v>70000</v>
      </c>
      <c r="H50" s="229">
        <v>70000</v>
      </c>
      <c r="I50" s="229">
        <v>69487</v>
      </c>
      <c r="J50" s="230">
        <v>99.3</v>
      </c>
      <c r="K50" s="250">
        <f t="shared" si="1"/>
        <v>8.3766377108504645E-5</v>
      </c>
      <c r="L50" s="229">
        <f t="shared" si="2"/>
        <v>-513</v>
      </c>
    </row>
    <row r="51" spans="1:12" ht="13.5" customHeight="1">
      <c r="A51" s="112"/>
      <c r="B51" s="113"/>
      <c r="C51" s="150"/>
      <c r="D51" s="231" t="s">
        <v>1</v>
      </c>
      <c r="E51" s="967" t="s">
        <v>260</v>
      </c>
      <c r="F51" s="894"/>
      <c r="G51" s="222">
        <v>70000</v>
      </c>
      <c r="H51" s="223">
        <v>70000</v>
      </c>
      <c r="I51" s="223">
        <v>69487</v>
      </c>
      <c r="J51" s="224">
        <v>99.3</v>
      </c>
      <c r="K51" s="225">
        <f t="shared" si="1"/>
        <v>8.3766377108504645E-5</v>
      </c>
      <c r="L51" s="223">
        <f t="shared" si="2"/>
        <v>-513</v>
      </c>
    </row>
    <row r="52" spans="1:12" s="213" customFormat="1" ht="15.75" customHeight="1">
      <c r="A52" s="232" t="s">
        <v>1</v>
      </c>
      <c r="B52" s="233"/>
      <c r="C52" s="962" t="s">
        <v>62</v>
      </c>
      <c r="D52" s="963"/>
      <c r="E52" s="963"/>
      <c r="F52" s="964"/>
      <c r="G52" s="216">
        <v>45110229</v>
      </c>
      <c r="H52" s="217">
        <v>109905625</v>
      </c>
      <c r="I52" s="217">
        <v>109665662</v>
      </c>
      <c r="J52" s="218">
        <v>243.1</v>
      </c>
      <c r="K52" s="219">
        <f t="shared" si="1"/>
        <v>0.1322016377012363</v>
      </c>
      <c r="L52" s="217">
        <f t="shared" si="2"/>
        <v>-239963</v>
      </c>
    </row>
    <row r="53" spans="1:12" s="220" customFormat="1" ht="13.5" customHeight="1">
      <c r="A53" s="112"/>
      <c r="B53" s="113"/>
      <c r="C53" s="106" t="s">
        <v>1</v>
      </c>
      <c r="D53" s="965" t="s">
        <v>232</v>
      </c>
      <c r="E53" s="917"/>
      <c r="F53" s="966"/>
      <c r="G53" s="228">
        <v>12400000</v>
      </c>
      <c r="H53" s="229">
        <v>31754000</v>
      </c>
      <c r="I53" s="229">
        <v>31754000</v>
      </c>
      <c r="J53" s="230">
        <v>256.10000000000002</v>
      </c>
      <c r="K53" s="250">
        <f t="shared" si="1"/>
        <v>3.827935496860501E-2</v>
      </c>
      <c r="L53" s="229">
        <f t="shared" si="2"/>
        <v>0</v>
      </c>
    </row>
    <row r="54" spans="1:12" ht="11.85" customHeight="1">
      <c r="A54" s="112"/>
      <c r="B54" s="113"/>
      <c r="C54" s="113"/>
      <c r="D54" s="221" t="s">
        <v>1</v>
      </c>
      <c r="E54" s="967" t="s">
        <v>239</v>
      </c>
      <c r="F54" s="894"/>
      <c r="G54" s="222">
        <v>31396</v>
      </c>
      <c r="H54" s="223">
        <v>74957</v>
      </c>
      <c r="I54" s="223">
        <v>74957</v>
      </c>
      <c r="J54" s="224">
        <v>238.8</v>
      </c>
      <c r="K54" s="225">
        <f t="shared" si="1"/>
        <v>9.0360446255014355E-5</v>
      </c>
      <c r="L54" s="223">
        <f t="shared" si="2"/>
        <v>0</v>
      </c>
    </row>
    <row r="55" spans="1:12" ht="11.85" customHeight="1">
      <c r="A55" s="112"/>
      <c r="B55" s="113"/>
      <c r="C55" s="113"/>
      <c r="D55" s="226"/>
      <c r="E55" s="967" t="s">
        <v>240</v>
      </c>
      <c r="F55" s="894"/>
      <c r="G55" s="222">
        <v>20931</v>
      </c>
      <c r="H55" s="223">
        <v>3961</v>
      </c>
      <c r="I55" s="223">
        <v>3962</v>
      </c>
      <c r="J55" s="224">
        <v>18.899999999999999</v>
      </c>
      <c r="K55" s="225">
        <f t="shared" si="1"/>
        <v>4.7761795170880222E-6</v>
      </c>
      <c r="L55" s="223">
        <f t="shared" si="2"/>
        <v>1</v>
      </c>
    </row>
    <row r="56" spans="1:12" ht="11.85" customHeight="1">
      <c r="A56" s="112"/>
      <c r="B56" s="113"/>
      <c r="C56" s="113"/>
      <c r="D56" s="226"/>
      <c r="E56" s="967" t="s">
        <v>241</v>
      </c>
      <c r="F56" s="894"/>
      <c r="G56" s="222">
        <v>2853675</v>
      </c>
      <c r="H56" s="223">
        <v>2696574</v>
      </c>
      <c r="I56" s="223">
        <v>2696574</v>
      </c>
      <c r="J56" s="224">
        <v>94.5</v>
      </c>
      <c r="K56" s="225">
        <f t="shared" si="1"/>
        <v>3.2507121416234519E-3</v>
      </c>
      <c r="L56" s="223">
        <f t="shared" si="2"/>
        <v>0</v>
      </c>
    </row>
    <row r="57" spans="1:12" ht="11.85" customHeight="1">
      <c r="A57" s="112"/>
      <c r="B57" s="113"/>
      <c r="C57" s="113"/>
      <c r="D57" s="226"/>
      <c r="E57" s="967" t="s">
        <v>242</v>
      </c>
      <c r="F57" s="894"/>
      <c r="G57" s="222">
        <v>941876</v>
      </c>
      <c r="H57" s="223">
        <v>7978216</v>
      </c>
      <c r="I57" s="223">
        <v>7978216</v>
      </c>
      <c r="J57" s="224">
        <v>847.1</v>
      </c>
      <c r="K57" s="225">
        <f t="shared" si="1"/>
        <v>9.6177162650439001E-3</v>
      </c>
      <c r="L57" s="223">
        <f t="shared" si="2"/>
        <v>0</v>
      </c>
    </row>
    <row r="58" spans="1:12" ht="11.85" customHeight="1">
      <c r="A58" s="112"/>
      <c r="B58" s="113"/>
      <c r="C58" s="113"/>
      <c r="D58" s="226"/>
      <c r="E58" s="967" t="s">
        <v>244</v>
      </c>
      <c r="F58" s="894"/>
      <c r="G58" s="222">
        <v>8393979</v>
      </c>
      <c r="H58" s="223">
        <v>20696621</v>
      </c>
      <c r="I58" s="223">
        <v>20696621</v>
      </c>
      <c r="J58" s="224">
        <v>246.6</v>
      </c>
      <c r="K58" s="225">
        <f t="shared" si="1"/>
        <v>2.4949716631280622E-2</v>
      </c>
      <c r="L58" s="223">
        <f t="shared" si="2"/>
        <v>0</v>
      </c>
    </row>
    <row r="59" spans="1:12" ht="24.75" customHeight="1">
      <c r="A59" s="112"/>
      <c r="B59" s="113"/>
      <c r="C59" s="113"/>
      <c r="D59" s="226"/>
      <c r="E59" s="967" t="s">
        <v>246</v>
      </c>
      <c r="F59" s="894"/>
      <c r="G59" s="222">
        <v>2093</v>
      </c>
      <c r="H59" s="223">
        <v>60</v>
      </c>
      <c r="I59" s="223">
        <v>60</v>
      </c>
      <c r="J59" s="224">
        <v>2.9</v>
      </c>
      <c r="K59" s="225">
        <f t="shared" si="1"/>
        <v>7.2329826104311291E-8</v>
      </c>
      <c r="L59" s="223">
        <f t="shared" si="2"/>
        <v>0</v>
      </c>
    </row>
    <row r="60" spans="1:12" ht="11.85" customHeight="1">
      <c r="A60" s="112"/>
      <c r="B60" s="113"/>
      <c r="C60" s="113"/>
      <c r="D60" s="226"/>
      <c r="E60" s="967" t="s">
        <v>252</v>
      </c>
      <c r="F60" s="894"/>
      <c r="G60" s="222">
        <v>20000</v>
      </c>
      <c r="H60" s="223">
        <v>19951</v>
      </c>
      <c r="I60" s="223">
        <v>19951</v>
      </c>
      <c r="J60" s="224">
        <v>99.8</v>
      </c>
      <c r="K60" s="225">
        <f t="shared" si="1"/>
        <v>2.4050872676785241E-5</v>
      </c>
      <c r="L60" s="223">
        <f t="shared" si="2"/>
        <v>0</v>
      </c>
    </row>
    <row r="61" spans="1:12" ht="11.85" customHeight="1">
      <c r="A61" s="112"/>
      <c r="B61" s="113"/>
      <c r="C61" s="113"/>
      <c r="D61" s="226"/>
      <c r="E61" s="967" t="s">
        <v>254</v>
      </c>
      <c r="F61" s="894"/>
      <c r="G61" s="222">
        <v>36629</v>
      </c>
      <c r="H61" s="223">
        <v>30046</v>
      </c>
      <c r="I61" s="223">
        <v>30046</v>
      </c>
      <c r="J61" s="224">
        <v>82</v>
      </c>
      <c r="K61" s="225">
        <f t="shared" si="1"/>
        <v>3.6220365918835619E-5</v>
      </c>
      <c r="L61" s="223">
        <f t="shared" si="2"/>
        <v>0</v>
      </c>
    </row>
    <row r="62" spans="1:12" ht="11.85" customHeight="1">
      <c r="A62" s="112"/>
      <c r="B62" s="113"/>
      <c r="C62" s="113"/>
      <c r="D62" s="226"/>
      <c r="E62" s="967" t="s">
        <v>255</v>
      </c>
      <c r="F62" s="894"/>
      <c r="G62" s="222">
        <v>7326</v>
      </c>
      <c r="H62" s="223">
        <v>806</v>
      </c>
      <c r="I62" s="223">
        <v>806</v>
      </c>
      <c r="J62" s="224">
        <v>11</v>
      </c>
      <c r="K62" s="225">
        <f t="shared" si="1"/>
        <v>9.7163066400124831E-7</v>
      </c>
      <c r="L62" s="223">
        <f t="shared" si="2"/>
        <v>0</v>
      </c>
    </row>
    <row r="63" spans="1:12" ht="11.85" customHeight="1">
      <c r="A63" s="112"/>
      <c r="B63" s="113"/>
      <c r="C63" s="113"/>
      <c r="D63" s="226"/>
      <c r="E63" s="967" t="s">
        <v>261</v>
      </c>
      <c r="F63" s="894"/>
      <c r="G63" s="222">
        <v>73257</v>
      </c>
      <c r="H63" s="223">
        <v>189199</v>
      </c>
      <c r="I63" s="223">
        <v>189199</v>
      </c>
      <c r="J63" s="224">
        <v>258.3</v>
      </c>
      <c r="K63" s="225">
        <f t="shared" si="1"/>
        <v>2.2807884615182652E-4</v>
      </c>
      <c r="L63" s="223">
        <f t="shared" si="2"/>
        <v>0</v>
      </c>
    </row>
    <row r="64" spans="1:12" ht="24.75" customHeight="1">
      <c r="A64" s="112"/>
      <c r="B64" s="113"/>
      <c r="C64" s="113"/>
      <c r="D64" s="226"/>
      <c r="E64" s="967" t="s">
        <v>256</v>
      </c>
      <c r="F64" s="894"/>
      <c r="G64" s="222">
        <v>0</v>
      </c>
      <c r="H64" s="223">
        <v>63609</v>
      </c>
      <c r="I64" s="223">
        <v>63609</v>
      </c>
      <c r="J64" s="224">
        <v>0</v>
      </c>
      <c r="K64" s="225">
        <f t="shared" si="1"/>
        <v>7.6680465144485609E-5</v>
      </c>
      <c r="L64" s="223">
        <f t="shared" si="2"/>
        <v>0</v>
      </c>
    </row>
    <row r="65" spans="1:12" ht="12" customHeight="1">
      <c r="A65" s="112"/>
      <c r="B65" s="113"/>
      <c r="C65" s="113"/>
      <c r="D65" s="227"/>
      <c r="E65" s="967" t="s">
        <v>257</v>
      </c>
      <c r="F65" s="894"/>
      <c r="G65" s="222">
        <v>18838</v>
      </c>
      <c r="H65" s="223">
        <v>0</v>
      </c>
      <c r="I65" s="223">
        <v>0</v>
      </c>
      <c r="J65" s="224">
        <v>0</v>
      </c>
      <c r="K65" s="225">
        <f t="shared" si="1"/>
        <v>0</v>
      </c>
      <c r="L65" s="223">
        <f t="shared" si="2"/>
        <v>0</v>
      </c>
    </row>
    <row r="66" spans="1:12" s="220" customFormat="1" ht="13.5" customHeight="1">
      <c r="A66" s="112"/>
      <c r="B66" s="113"/>
      <c r="C66" s="113"/>
      <c r="D66" s="965" t="s">
        <v>259</v>
      </c>
      <c r="E66" s="917"/>
      <c r="F66" s="966"/>
      <c r="G66" s="228">
        <v>32710229</v>
      </c>
      <c r="H66" s="229">
        <v>78151625</v>
      </c>
      <c r="I66" s="229">
        <v>77911662</v>
      </c>
      <c r="J66" s="230">
        <v>238.2</v>
      </c>
      <c r="K66" s="250">
        <f t="shared" si="1"/>
        <v>9.3922282732631299E-2</v>
      </c>
      <c r="L66" s="229">
        <f t="shared" si="2"/>
        <v>-239963</v>
      </c>
    </row>
    <row r="67" spans="1:12" ht="12.75" customHeight="1">
      <c r="A67" s="112"/>
      <c r="B67" s="113"/>
      <c r="C67" s="113"/>
      <c r="D67" s="221" t="s">
        <v>1</v>
      </c>
      <c r="E67" s="967" t="s">
        <v>262</v>
      </c>
      <c r="F67" s="894"/>
      <c r="G67" s="222">
        <v>4908074</v>
      </c>
      <c r="H67" s="223">
        <v>28048847</v>
      </c>
      <c r="I67" s="223">
        <v>28048571</v>
      </c>
      <c r="J67" s="224">
        <v>571.5</v>
      </c>
      <c r="K67" s="225">
        <f t="shared" si="1"/>
        <v>3.3812471048407143E-2</v>
      </c>
      <c r="L67" s="223">
        <f t="shared" si="2"/>
        <v>-276</v>
      </c>
    </row>
    <row r="68" spans="1:12" ht="12.75" customHeight="1">
      <c r="A68" s="112"/>
      <c r="B68" s="113"/>
      <c r="C68" s="113"/>
      <c r="D68" s="226"/>
      <c r="E68" s="967" t="s">
        <v>263</v>
      </c>
      <c r="F68" s="894"/>
      <c r="G68" s="222">
        <v>1230801</v>
      </c>
      <c r="H68" s="223">
        <v>1077633</v>
      </c>
      <c r="I68" s="223">
        <v>1050100</v>
      </c>
      <c r="J68" s="224">
        <v>85.3</v>
      </c>
      <c r="K68" s="225">
        <f t="shared" si="1"/>
        <v>1.2658925065356214E-3</v>
      </c>
      <c r="L68" s="223">
        <f t="shared" si="2"/>
        <v>-27533</v>
      </c>
    </row>
    <row r="69" spans="1:12" ht="12.75" customHeight="1">
      <c r="A69" s="112"/>
      <c r="B69" s="113"/>
      <c r="C69" s="113"/>
      <c r="D69" s="226"/>
      <c r="E69" s="967" t="s">
        <v>264</v>
      </c>
      <c r="F69" s="894"/>
      <c r="G69" s="222">
        <v>5036040</v>
      </c>
      <c r="H69" s="223">
        <v>3261341</v>
      </c>
      <c r="I69" s="223">
        <v>3261340</v>
      </c>
      <c r="J69" s="224">
        <v>64.8</v>
      </c>
      <c r="K69" s="225">
        <f t="shared" si="1"/>
        <v>3.9315359177839095E-3</v>
      </c>
      <c r="L69" s="223">
        <f t="shared" si="2"/>
        <v>-1</v>
      </c>
    </row>
    <row r="70" spans="1:12" ht="12.75" customHeight="1">
      <c r="A70" s="112"/>
      <c r="B70" s="113"/>
      <c r="C70" s="113"/>
      <c r="D70" s="226"/>
      <c r="E70" s="967" t="s">
        <v>265</v>
      </c>
      <c r="F70" s="894"/>
      <c r="G70" s="222">
        <v>14507363</v>
      </c>
      <c r="H70" s="223">
        <v>34929946</v>
      </c>
      <c r="I70" s="223">
        <v>34821476</v>
      </c>
      <c r="J70" s="224">
        <v>240</v>
      </c>
      <c r="K70" s="225">
        <f t="shared" si="1"/>
        <v>4.1977188396257484E-2</v>
      </c>
      <c r="L70" s="223">
        <f t="shared" si="2"/>
        <v>-108470</v>
      </c>
    </row>
    <row r="71" spans="1:12" ht="12.75" customHeight="1">
      <c r="A71" s="112"/>
      <c r="B71" s="113"/>
      <c r="C71" s="150"/>
      <c r="D71" s="227"/>
      <c r="E71" s="967" t="s">
        <v>266</v>
      </c>
      <c r="F71" s="894"/>
      <c r="G71" s="222">
        <v>7027951</v>
      </c>
      <c r="H71" s="223">
        <v>10833858</v>
      </c>
      <c r="I71" s="223">
        <v>10730176</v>
      </c>
      <c r="J71" s="224">
        <v>152.69999999999999</v>
      </c>
      <c r="K71" s="225">
        <f t="shared" si="1"/>
        <v>1.2935196069144242E-2</v>
      </c>
      <c r="L71" s="223">
        <f t="shared" si="2"/>
        <v>-103682</v>
      </c>
    </row>
    <row r="72" spans="1:12" s="213" customFormat="1" ht="14.25" customHeight="1">
      <c r="A72" s="232"/>
      <c r="B72" s="233"/>
      <c r="C72" s="962" t="s">
        <v>267</v>
      </c>
      <c r="D72" s="963"/>
      <c r="E72" s="963"/>
      <c r="F72" s="964"/>
      <c r="G72" s="216">
        <v>3000</v>
      </c>
      <c r="H72" s="217">
        <v>3000</v>
      </c>
      <c r="I72" s="217">
        <v>0</v>
      </c>
      <c r="J72" s="218">
        <v>0</v>
      </c>
      <c r="K72" s="219">
        <f t="shared" si="1"/>
        <v>0</v>
      </c>
      <c r="L72" s="217">
        <f t="shared" si="2"/>
        <v>-3000</v>
      </c>
    </row>
    <row r="73" spans="1:12" s="220" customFormat="1" ht="13.5" customHeight="1">
      <c r="A73" s="820"/>
      <c r="B73" s="113"/>
      <c r="C73" s="221" t="s">
        <v>1</v>
      </c>
      <c r="D73" s="965" t="s">
        <v>232</v>
      </c>
      <c r="E73" s="917"/>
      <c r="F73" s="966"/>
      <c r="G73" s="228">
        <v>3000</v>
      </c>
      <c r="H73" s="229">
        <v>3000</v>
      </c>
      <c r="I73" s="229">
        <v>0</v>
      </c>
      <c r="J73" s="230">
        <v>0</v>
      </c>
      <c r="K73" s="250">
        <f t="shared" si="1"/>
        <v>0</v>
      </c>
      <c r="L73" s="229">
        <f t="shared" si="2"/>
        <v>-3000</v>
      </c>
    </row>
    <row r="74" spans="1:12" ht="13.5" customHeight="1">
      <c r="A74" s="822"/>
      <c r="B74" s="823"/>
      <c r="C74" s="823"/>
      <c r="D74" s="252" t="s">
        <v>1</v>
      </c>
      <c r="E74" s="979" t="s">
        <v>244</v>
      </c>
      <c r="F74" s="903"/>
      <c r="G74" s="236">
        <v>3000</v>
      </c>
      <c r="H74" s="237">
        <v>3000</v>
      </c>
      <c r="I74" s="237">
        <v>0</v>
      </c>
      <c r="J74" s="238">
        <v>0</v>
      </c>
      <c r="K74" s="239">
        <f t="shared" si="1"/>
        <v>0</v>
      </c>
      <c r="L74" s="237">
        <f t="shared" si="2"/>
        <v>-3000</v>
      </c>
    </row>
    <row r="75" spans="1:12" s="213" customFormat="1" ht="15.75" customHeight="1">
      <c r="A75" s="821"/>
      <c r="B75" s="233"/>
      <c r="C75" s="962" t="s">
        <v>76</v>
      </c>
      <c r="D75" s="963"/>
      <c r="E75" s="963"/>
      <c r="F75" s="964"/>
      <c r="G75" s="246">
        <v>7989428</v>
      </c>
      <c r="H75" s="247">
        <v>6911641</v>
      </c>
      <c r="I75" s="247">
        <v>6454856</v>
      </c>
      <c r="J75" s="248">
        <v>80.8</v>
      </c>
      <c r="K75" s="249">
        <f t="shared" si="1"/>
        <v>7.7813102001395061E-3</v>
      </c>
      <c r="L75" s="247">
        <f t="shared" si="2"/>
        <v>-456785</v>
      </c>
    </row>
    <row r="76" spans="1:12" s="220" customFormat="1" ht="13.5" customHeight="1">
      <c r="A76" s="112"/>
      <c r="B76" s="113"/>
      <c r="C76" s="106" t="s">
        <v>1</v>
      </c>
      <c r="D76" s="965" t="s">
        <v>232</v>
      </c>
      <c r="E76" s="917"/>
      <c r="F76" s="966"/>
      <c r="G76" s="228">
        <v>7940228</v>
      </c>
      <c r="H76" s="229">
        <v>6902441</v>
      </c>
      <c r="I76" s="229">
        <v>6454856</v>
      </c>
      <c r="J76" s="230">
        <v>81.3</v>
      </c>
      <c r="K76" s="250">
        <f t="shared" si="1"/>
        <v>7.7813102001395061E-3</v>
      </c>
      <c r="L76" s="229">
        <f t="shared" si="2"/>
        <v>-447585</v>
      </c>
    </row>
    <row r="77" spans="1:12" ht="12.75" customHeight="1">
      <c r="A77" s="112"/>
      <c r="B77" s="113"/>
      <c r="C77" s="113"/>
      <c r="D77" s="221" t="s">
        <v>1</v>
      </c>
      <c r="E77" s="967" t="s">
        <v>268</v>
      </c>
      <c r="F77" s="894"/>
      <c r="G77" s="222">
        <v>0</v>
      </c>
      <c r="H77" s="223">
        <v>67</v>
      </c>
      <c r="I77" s="223">
        <v>67</v>
      </c>
      <c r="J77" s="224">
        <v>0</v>
      </c>
      <c r="K77" s="225">
        <f t="shared" si="1"/>
        <v>8.0768305816480939E-8</v>
      </c>
      <c r="L77" s="223">
        <f t="shared" si="2"/>
        <v>0</v>
      </c>
    </row>
    <row r="78" spans="1:12" ht="12.75" customHeight="1">
      <c r="A78" s="820"/>
      <c r="B78" s="113"/>
      <c r="C78" s="113"/>
      <c r="D78" s="226"/>
      <c r="E78" s="967" t="s">
        <v>269</v>
      </c>
      <c r="F78" s="894"/>
      <c r="G78" s="222">
        <v>0</v>
      </c>
      <c r="H78" s="223">
        <v>921</v>
      </c>
      <c r="I78" s="223">
        <v>920</v>
      </c>
      <c r="J78" s="224">
        <v>0</v>
      </c>
      <c r="K78" s="225">
        <f t="shared" si="1"/>
        <v>1.1090573335994397E-6</v>
      </c>
      <c r="L78" s="223">
        <f t="shared" si="2"/>
        <v>-1</v>
      </c>
    </row>
    <row r="79" spans="1:12" ht="12.75" customHeight="1">
      <c r="A79" s="820"/>
      <c r="B79" s="113"/>
      <c r="C79" s="113"/>
      <c r="D79" s="226"/>
      <c r="E79" s="967" t="s">
        <v>270</v>
      </c>
      <c r="F79" s="894"/>
      <c r="G79" s="222">
        <v>0</v>
      </c>
      <c r="H79" s="223">
        <v>307</v>
      </c>
      <c r="I79" s="223">
        <v>307</v>
      </c>
      <c r="J79" s="224">
        <v>0</v>
      </c>
      <c r="K79" s="225">
        <f t="shared" si="1"/>
        <v>3.700876102337261E-7</v>
      </c>
      <c r="L79" s="223">
        <f t="shared" si="2"/>
        <v>0</v>
      </c>
    </row>
    <row r="80" spans="1:12" ht="26.25" customHeight="1">
      <c r="A80" s="820"/>
      <c r="B80" s="113"/>
      <c r="C80" s="113"/>
      <c r="D80" s="226"/>
      <c r="E80" s="967" t="s">
        <v>271</v>
      </c>
      <c r="F80" s="894"/>
      <c r="G80" s="222">
        <v>0</v>
      </c>
      <c r="H80" s="223">
        <v>15000</v>
      </c>
      <c r="I80" s="223">
        <v>15000</v>
      </c>
      <c r="J80" s="224">
        <v>0</v>
      </c>
      <c r="K80" s="225">
        <f t="shared" si="1"/>
        <v>1.8082456526077823E-5</v>
      </c>
      <c r="L80" s="223">
        <f t="shared" si="2"/>
        <v>0</v>
      </c>
    </row>
    <row r="81" spans="1:12" ht="25.5" customHeight="1">
      <c r="A81" s="112"/>
      <c r="B81" s="113"/>
      <c r="C81" s="113"/>
      <c r="D81" s="226"/>
      <c r="E81" s="967" t="s">
        <v>272</v>
      </c>
      <c r="F81" s="894"/>
      <c r="G81" s="222">
        <v>0</v>
      </c>
      <c r="H81" s="223">
        <v>5000</v>
      </c>
      <c r="I81" s="223">
        <v>5000</v>
      </c>
      <c r="J81" s="224">
        <v>0</v>
      </c>
      <c r="K81" s="225">
        <f t="shared" si="1"/>
        <v>6.0274855086926077E-6</v>
      </c>
      <c r="L81" s="223">
        <f t="shared" si="2"/>
        <v>0</v>
      </c>
    </row>
    <row r="82" spans="1:12" ht="12.75" customHeight="1">
      <c r="A82" s="112"/>
      <c r="B82" s="113"/>
      <c r="C82" s="113"/>
      <c r="D82" s="226"/>
      <c r="E82" s="967" t="s">
        <v>273</v>
      </c>
      <c r="F82" s="894"/>
      <c r="G82" s="222">
        <v>1923750</v>
      </c>
      <c r="H82" s="223">
        <v>2159217</v>
      </c>
      <c r="I82" s="223">
        <v>2015129</v>
      </c>
      <c r="J82" s="224">
        <v>104.8</v>
      </c>
      <c r="K82" s="225">
        <f t="shared" si="1"/>
        <v>2.4292321691292453E-3</v>
      </c>
      <c r="L82" s="223">
        <f t="shared" si="2"/>
        <v>-144088</v>
      </c>
    </row>
    <row r="83" spans="1:12" ht="12.75" customHeight="1">
      <c r="A83" s="112"/>
      <c r="B83" s="113"/>
      <c r="C83" s="113"/>
      <c r="D83" s="226"/>
      <c r="E83" s="967" t="s">
        <v>274</v>
      </c>
      <c r="F83" s="894"/>
      <c r="G83" s="222">
        <v>641250</v>
      </c>
      <c r="H83" s="223">
        <v>719739</v>
      </c>
      <c r="I83" s="223">
        <v>671710</v>
      </c>
      <c r="J83" s="224">
        <v>104.8</v>
      </c>
      <c r="K83" s="225">
        <f t="shared" si="1"/>
        <v>8.0974445820878227E-4</v>
      </c>
      <c r="L83" s="223">
        <f t="shared" si="2"/>
        <v>-48029</v>
      </c>
    </row>
    <row r="84" spans="1:12" ht="12.75" customHeight="1">
      <c r="A84" s="112"/>
      <c r="B84" s="113"/>
      <c r="C84" s="113"/>
      <c r="D84" s="226"/>
      <c r="E84" s="967" t="s">
        <v>275</v>
      </c>
      <c r="F84" s="894"/>
      <c r="G84" s="222">
        <v>0</v>
      </c>
      <c r="H84" s="223">
        <v>150832</v>
      </c>
      <c r="I84" s="223">
        <v>150831</v>
      </c>
      <c r="J84" s="224">
        <v>0</v>
      </c>
      <c r="K84" s="225">
        <f t="shared" si="1"/>
        <v>1.8182633335232294E-4</v>
      </c>
      <c r="L84" s="223">
        <f t="shared" si="2"/>
        <v>-1</v>
      </c>
    </row>
    <row r="85" spans="1:12" ht="12.75" customHeight="1">
      <c r="A85" s="112"/>
      <c r="B85" s="113"/>
      <c r="C85" s="113"/>
      <c r="D85" s="226"/>
      <c r="E85" s="967" t="s">
        <v>276</v>
      </c>
      <c r="F85" s="894"/>
      <c r="G85" s="222">
        <v>0</v>
      </c>
      <c r="H85" s="223">
        <v>50278</v>
      </c>
      <c r="I85" s="223">
        <v>50277</v>
      </c>
      <c r="J85" s="224">
        <v>0</v>
      </c>
      <c r="K85" s="225">
        <f t="shared" ref="K85:K148" si="3">+I85/$I$7</f>
        <v>6.0608777784107647E-5</v>
      </c>
      <c r="L85" s="223">
        <f t="shared" ref="L85:L148" si="4">+I85-H85</f>
        <v>-1</v>
      </c>
    </row>
    <row r="86" spans="1:12" ht="12.75" customHeight="1">
      <c r="A86" s="112"/>
      <c r="B86" s="113"/>
      <c r="C86" s="113"/>
      <c r="D86" s="226"/>
      <c r="E86" s="967" t="s">
        <v>277</v>
      </c>
      <c r="F86" s="894"/>
      <c r="G86" s="222">
        <v>327245</v>
      </c>
      <c r="H86" s="223">
        <v>428465</v>
      </c>
      <c r="I86" s="223">
        <v>394637</v>
      </c>
      <c r="J86" s="224">
        <v>120.6</v>
      </c>
      <c r="K86" s="225">
        <f t="shared" si="3"/>
        <v>4.757337597387849E-4</v>
      </c>
      <c r="L86" s="223">
        <f t="shared" si="4"/>
        <v>-33828</v>
      </c>
    </row>
    <row r="87" spans="1:12" ht="12.75" customHeight="1">
      <c r="A87" s="112" t="s">
        <v>1</v>
      </c>
      <c r="B87" s="113"/>
      <c r="C87" s="113"/>
      <c r="D87" s="226"/>
      <c r="E87" s="967" t="s">
        <v>278</v>
      </c>
      <c r="F87" s="894"/>
      <c r="G87" s="222">
        <v>109082</v>
      </c>
      <c r="H87" s="223">
        <v>142822</v>
      </c>
      <c r="I87" s="223">
        <v>131546</v>
      </c>
      <c r="J87" s="224">
        <v>120.6</v>
      </c>
      <c r="K87" s="225">
        <f t="shared" si="3"/>
        <v>1.5857832174529554E-4</v>
      </c>
      <c r="L87" s="223">
        <f t="shared" si="4"/>
        <v>-11276</v>
      </c>
    </row>
    <row r="88" spans="1:12" ht="12.75" customHeight="1">
      <c r="A88" s="112"/>
      <c r="B88" s="113"/>
      <c r="C88" s="113"/>
      <c r="D88" s="226"/>
      <c r="E88" s="967" t="s">
        <v>279</v>
      </c>
      <c r="F88" s="894"/>
      <c r="G88" s="222">
        <v>45750</v>
      </c>
      <c r="H88" s="223">
        <v>59400</v>
      </c>
      <c r="I88" s="223">
        <v>53308</v>
      </c>
      <c r="J88" s="224">
        <v>116.5</v>
      </c>
      <c r="K88" s="225">
        <f t="shared" si="3"/>
        <v>6.4262639499477111E-5</v>
      </c>
      <c r="L88" s="223">
        <f t="shared" si="4"/>
        <v>-6092</v>
      </c>
    </row>
    <row r="89" spans="1:12" ht="12.75" customHeight="1">
      <c r="A89" s="112"/>
      <c r="B89" s="113"/>
      <c r="C89" s="113"/>
      <c r="D89" s="226"/>
      <c r="E89" s="967" t="s">
        <v>280</v>
      </c>
      <c r="F89" s="894"/>
      <c r="G89" s="222">
        <v>15250</v>
      </c>
      <c r="H89" s="223">
        <v>19800</v>
      </c>
      <c r="I89" s="223">
        <v>17770</v>
      </c>
      <c r="J89" s="224">
        <v>116.5</v>
      </c>
      <c r="K89" s="225">
        <f t="shared" si="3"/>
        <v>2.1421683497893527E-5</v>
      </c>
      <c r="L89" s="223">
        <f t="shared" si="4"/>
        <v>-2030</v>
      </c>
    </row>
    <row r="90" spans="1:12" ht="12.75" customHeight="1">
      <c r="A90" s="112"/>
      <c r="B90" s="113"/>
      <c r="C90" s="113"/>
      <c r="D90" s="226"/>
      <c r="E90" s="967" t="s">
        <v>281</v>
      </c>
      <c r="F90" s="894"/>
      <c r="G90" s="222">
        <v>304050</v>
      </c>
      <c r="H90" s="223">
        <v>248219</v>
      </c>
      <c r="I90" s="223">
        <v>246236</v>
      </c>
      <c r="J90" s="224">
        <v>81</v>
      </c>
      <c r="K90" s="225">
        <f t="shared" si="3"/>
        <v>2.968367843436866E-4</v>
      </c>
      <c r="L90" s="223">
        <f t="shared" si="4"/>
        <v>-1983</v>
      </c>
    </row>
    <row r="91" spans="1:12" ht="12.75" customHeight="1">
      <c r="A91" s="112"/>
      <c r="B91" s="113"/>
      <c r="C91" s="113"/>
      <c r="D91" s="226"/>
      <c r="E91" s="967" t="s">
        <v>282</v>
      </c>
      <c r="F91" s="894"/>
      <c r="G91" s="222">
        <v>101350</v>
      </c>
      <c r="H91" s="223">
        <v>82739</v>
      </c>
      <c r="I91" s="223">
        <v>82079</v>
      </c>
      <c r="J91" s="224">
        <v>81</v>
      </c>
      <c r="K91" s="225">
        <f t="shared" si="3"/>
        <v>9.8945996613596102E-5</v>
      </c>
      <c r="L91" s="223">
        <f t="shared" si="4"/>
        <v>-660</v>
      </c>
    </row>
    <row r="92" spans="1:12" ht="12.75" customHeight="1">
      <c r="A92" s="112"/>
      <c r="B92" s="113"/>
      <c r="C92" s="113"/>
      <c r="D92" s="226"/>
      <c r="E92" s="967" t="s">
        <v>240</v>
      </c>
      <c r="F92" s="894"/>
      <c r="G92" s="222">
        <v>26200</v>
      </c>
      <c r="H92" s="223">
        <v>15500</v>
      </c>
      <c r="I92" s="223">
        <v>12003</v>
      </c>
      <c r="J92" s="224">
        <v>45.8</v>
      </c>
      <c r="K92" s="225">
        <f t="shared" si="3"/>
        <v>1.4469581712167473E-5</v>
      </c>
      <c r="L92" s="223">
        <f t="shared" si="4"/>
        <v>-3497</v>
      </c>
    </row>
    <row r="93" spans="1:12" ht="12.75" customHeight="1">
      <c r="A93" s="112"/>
      <c r="B93" s="113"/>
      <c r="C93" s="113"/>
      <c r="D93" s="226"/>
      <c r="E93" s="967" t="s">
        <v>283</v>
      </c>
      <c r="F93" s="894"/>
      <c r="G93" s="222">
        <v>85408</v>
      </c>
      <c r="H93" s="223">
        <v>45659</v>
      </c>
      <c r="I93" s="223">
        <v>39139</v>
      </c>
      <c r="J93" s="224">
        <v>45.8</v>
      </c>
      <c r="K93" s="225">
        <f t="shared" si="3"/>
        <v>4.7181951064943991E-5</v>
      </c>
      <c r="L93" s="223">
        <f t="shared" si="4"/>
        <v>-6520</v>
      </c>
    </row>
    <row r="94" spans="1:12" ht="12.75" customHeight="1">
      <c r="A94" s="112"/>
      <c r="B94" s="113"/>
      <c r="C94" s="113"/>
      <c r="D94" s="226"/>
      <c r="E94" s="967" t="s">
        <v>284</v>
      </c>
      <c r="F94" s="894"/>
      <c r="G94" s="222">
        <v>28470</v>
      </c>
      <c r="H94" s="223">
        <v>15219</v>
      </c>
      <c r="I94" s="223">
        <v>13046</v>
      </c>
      <c r="J94" s="224">
        <v>45.8</v>
      </c>
      <c r="K94" s="225">
        <f t="shared" si="3"/>
        <v>1.5726915189280752E-5</v>
      </c>
      <c r="L94" s="223">
        <f t="shared" si="4"/>
        <v>-2173</v>
      </c>
    </row>
    <row r="95" spans="1:12" ht="12.75" customHeight="1">
      <c r="A95" s="112"/>
      <c r="B95" s="113"/>
      <c r="C95" s="113"/>
      <c r="D95" s="226"/>
      <c r="E95" s="967" t="s">
        <v>244</v>
      </c>
      <c r="F95" s="894"/>
      <c r="G95" s="222">
        <v>274528</v>
      </c>
      <c r="H95" s="223">
        <v>188868</v>
      </c>
      <c r="I95" s="223">
        <v>148676</v>
      </c>
      <c r="J95" s="224">
        <v>54.2</v>
      </c>
      <c r="K95" s="225">
        <f t="shared" si="3"/>
        <v>1.7922848709807642E-4</v>
      </c>
      <c r="L95" s="223">
        <f t="shared" si="4"/>
        <v>-40192</v>
      </c>
    </row>
    <row r="96" spans="1:12" ht="12.75" customHeight="1">
      <c r="A96" s="112"/>
      <c r="B96" s="113"/>
      <c r="C96" s="113"/>
      <c r="D96" s="226"/>
      <c r="E96" s="967" t="s">
        <v>285</v>
      </c>
      <c r="F96" s="894"/>
      <c r="G96" s="222">
        <v>2572613</v>
      </c>
      <c r="H96" s="223">
        <v>1614547</v>
      </c>
      <c r="I96" s="223">
        <v>1523478</v>
      </c>
      <c r="J96" s="224">
        <v>59.2</v>
      </c>
      <c r="K96" s="225">
        <f t="shared" si="3"/>
        <v>1.8365483135623993E-3</v>
      </c>
      <c r="L96" s="223">
        <f t="shared" si="4"/>
        <v>-91069</v>
      </c>
    </row>
    <row r="97" spans="1:12" ht="12.75" customHeight="1">
      <c r="A97" s="112"/>
      <c r="B97" s="113"/>
      <c r="C97" s="113"/>
      <c r="D97" s="226"/>
      <c r="E97" s="967" t="s">
        <v>286</v>
      </c>
      <c r="F97" s="894"/>
      <c r="G97" s="222">
        <v>857537</v>
      </c>
      <c r="H97" s="223">
        <v>538182</v>
      </c>
      <c r="I97" s="223">
        <v>507826</v>
      </c>
      <c r="J97" s="224">
        <v>59.2</v>
      </c>
      <c r="K97" s="225">
        <f t="shared" si="3"/>
        <v>6.1218277118746639E-4</v>
      </c>
      <c r="L97" s="223">
        <f t="shared" si="4"/>
        <v>-30356</v>
      </c>
    </row>
    <row r="98" spans="1:12" ht="12.75" customHeight="1">
      <c r="A98" s="112"/>
      <c r="B98" s="113"/>
      <c r="C98" s="113"/>
      <c r="D98" s="226"/>
      <c r="E98" s="967" t="s">
        <v>248</v>
      </c>
      <c r="F98" s="894"/>
      <c r="G98" s="222">
        <v>0</v>
      </c>
      <c r="H98" s="223">
        <v>0</v>
      </c>
      <c r="I98" s="223">
        <v>0</v>
      </c>
      <c r="J98" s="224">
        <v>0</v>
      </c>
      <c r="K98" s="225">
        <f t="shared" si="3"/>
        <v>0</v>
      </c>
      <c r="L98" s="223">
        <f t="shared" si="4"/>
        <v>0</v>
      </c>
    </row>
    <row r="99" spans="1:12" ht="12.75" customHeight="1">
      <c r="A99" s="112"/>
      <c r="B99" s="113"/>
      <c r="C99" s="113"/>
      <c r="D99" s="226"/>
      <c r="E99" s="967" t="s">
        <v>287</v>
      </c>
      <c r="F99" s="894"/>
      <c r="G99" s="222">
        <v>0</v>
      </c>
      <c r="H99" s="223">
        <v>0</v>
      </c>
      <c r="I99" s="223">
        <v>0</v>
      </c>
      <c r="J99" s="224">
        <v>0</v>
      </c>
      <c r="K99" s="225">
        <f t="shared" si="3"/>
        <v>0</v>
      </c>
      <c r="L99" s="223">
        <f t="shared" si="4"/>
        <v>0</v>
      </c>
    </row>
    <row r="100" spans="1:12" ht="12.75" customHeight="1">
      <c r="A100" s="112"/>
      <c r="B100" s="113"/>
      <c r="C100" s="113"/>
      <c r="D100" s="226"/>
      <c r="E100" s="967" t="s">
        <v>288</v>
      </c>
      <c r="F100" s="894"/>
      <c r="G100" s="222">
        <v>0</v>
      </c>
      <c r="H100" s="223">
        <v>0</v>
      </c>
      <c r="I100" s="223">
        <v>0</v>
      </c>
      <c r="J100" s="224">
        <v>0</v>
      </c>
      <c r="K100" s="225">
        <f t="shared" si="3"/>
        <v>0</v>
      </c>
      <c r="L100" s="223">
        <f t="shared" si="4"/>
        <v>0</v>
      </c>
    </row>
    <row r="101" spans="1:12" ht="12.75" customHeight="1">
      <c r="A101" s="112"/>
      <c r="B101" s="113"/>
      <c r="C101" s="113"/>
      <c r="D101" s="226"/>
      <c r="E101" s="967" t="s">
        <v>289</v>
      </c>
      <c r="F101" s="894"/>
      <c r="G101" s="222">
        <v>0</v>
      </c>
      <c r="H101" s="223">
        <v>7360</v>
      </c>
      <c r="I101" s="223">
        <v>7360</v>
      </c>
      <c r="J101" s="224">
        <v>0</v>
      </c>
      <c r="K101" s="225">
        <f t="shared" si="3"/>
        <v>8.8724586687955178E-6</v>
      </c>
      <c r="L101" s="223">
        <f t="shared" si="4"/>
        <v>0</v>
      </c>
    </row>
    <row r="102" spans="1:12" ht="12.75" customHeight="1">
      <c r="A102" s="112"/>
      <c r="B102" s="113"/>
      <c r="C102" s="113"/>
      <c r="D102" s="226"/>
      <c r="E102" s="967" t="s">
        <v>290</v>
      </c>
      <c r="F102" s="894"/>
      <c r="G102" s="222">
        <v>0</v>
      </c>
      <c r="H102" s="223">
        <v>24000</v>
      </c>
      <c r="I102" s="223">
        <v>24000</v>
      </c>
      <c r="J102" s="224">
        <v>0</v>
      </c>
      <c r="K102" s="225">
        <f t="shared" si="3"/>
        <v>2.8931930441724516E-5</v>
      </c>
      <c r="L102" s="223">
        <f t="shared" si="4"/>
        <v>0</v>
      </c>
    </row>
    <row r="103" spans="1:12" ht="12.75" customHeight="1">
      <c r="A103" s="112"/>
      <c r="B103" s="113"/>
      <c r="C103" s="113"/>
      <c r="D103" s="226"/>
      <c r="E103" s="967" t="s">
        <v>291</v>
      </c>
      <c r="F103" s="894"/>
      <c r="G103" s="222">
        <v>0</v>
      </c>
      <c r="H103" s="223">
        <v>8000</v>
      </c>
      <c r="I103" s="223">
        <v>8000</v>
      </c>
      <c r="J103" s="224">
        <v>0</v>
      </c>
      <c r="K103" s="225">
        <f t="shared" si="3"/>
        <v>9.6439768139081726E-6</v>
      </c>
      <c r="L103" s="223">
        <f t="shared" si="4"/>
        <v>0</v>
      </c>
    </row>
    <row r="104" spans="1:12" ht="26.25" customHeight="1">
      <c r="A104" s="112"/>
      <c r="B104" s="113"/>
      <c r="C104" s="113"/>
      <c r="D104" s="226"/>
      <c r="E104" s="967" t="s">
        <v>249</v>
      </c>
      <c r="F104" s="894"/>
      <c r="G104" s="222">
        <v>61000</v>
      </c>
      <c r="H104" s="223">
        <v>0</v>
      </c>
      <c r="I104" s="223">
        <v>0</v>
      </c>
      <c r="J104" s="224">
        <v>0</v>
      </c>
      <c r="K104" s="225">
        <f t="shared" si="3"/>
        <v>0</v>
      </c>
      <c r="L104" s="223">
        <f t="shared" si="4"/>
        <v>0</v>
      </c>
    </row>
    <row r="105" spans="1:12" ht="24" customHeight="1">
      <c r="A105" s="112"/>
      <c r="B105" s="113"/>
      <c r="C105" s="113"/>
      <c r="D105" s="226"/>
      <c r="E105" s="967" t="s">
        <v>292</v>
      </c>
      <c r="F105" s="894"/>
      <c r="G105" s="222">
        <v>198750</v>
      </c>
      <c r="H105" s="223">
        <v>177000</v>
      </c>
      <c r="I105" s="223">
        <v>171370</v>
      </c>
      <c r="J105" s="224">
        <v>86.2</v>
      </c>
      <c r="K105" s="225">
        <f t="shared" si="3"/>
        <v>2.0658603832493042E-4</v>
      </c>
      <c r="L105" s="223">
        <f t="shared" si="4"/>
        <v>-5630</v>
      </c>
    </row>
    <row r="106" spans="1:12" ht="23.25" customHeight="1">
      <c r="A106" s="112"/>
      <c r="B106" s="113"/>
      <c r="C106" s="113"/>
      <c r="D106" s="226"/>
      <c r="E106" s="967" t="s">
        <v>293</v>
      </c>
      <c r="F106" s="894"/>
      <c r="G106" s="222">
        <v>66250</v>
      </c>
      <c r="H106" s="223">
        <v>59000</v>
      </c>
      <c r="I106" s="223">
        <v>57123</v>
      </c>
      <c r="J106" s="224">
        <v>86.2</v>
      </c>
      <c r="K106" s="225">
        <f t="shared" si="3"/>
        <v>6.8861610942609562E-5</v>
      </c>
      <c r="L106" s="223">
        <f t="shared" si="4"/>
        <v>-1877</v>
      </c>
    </row>
    <row r="107" spans="1:12" ht="12.75" customHeight="1">
      <c r="A107" s="112"/>
      <c r="B107" s="113"/>
      <c r="C107" s="113"/>
      <c r="D107" s="226"/>
      <c r="E107" s="967" t="s">
        <v>250</v>
      </c>
      <c r="F107" s="894"/>
      <c r="G107" s="222">
        <v>18500</v>
      </c>
      <c r="H107" s="223">
        <v>8433</v>
      </c>
      <c r="I107" s="223">
        <v>4262</v>
      </c>
      <c r="J107" s="224">
        <v>23</v>
      </c>
      <c r="K107" s="225">
        <f t="shared" si="3"/>
        <v>5.1378286476095787E-6</v>
      </c>
      <c r="L107" s="223">
        <f t="shared" si="4"/>
        <v>-4171</v>
      </c>
    </row>
    <row r="108" spans="1:12" ht="12.75" customHeight="1">
      <c r="A108" s="112"/>
      <c r="B108" s="113"/>
      <c r="C108" s="113"/>
      <c r="D108" s="226"/>
      <c r="E108" s="967" t="s">
        <v>294</v>
      </c>
      <c r="F108" s="894"/>
      <c r="G108" s="222">
        <v>176434</v>
      </c>
      <c r="H108" s="223">
        <v>82738</v>
      </c>
      <c r="I108" s="223">
        <v>72332</v>
      </c>
      <c r="J108" s="224">
        <v>41</v>
      </c>
      <c r="K108" s="225">
        <f t="shared" si="3"/>
        <v>8.7196016362950732E-5</v>
      </c>
      <c r="L108" s="223">
        <f t="shared" si="4"/>
        <v>-10406</v>
      </c>
    </row>
    <row r="109" spans="1:12" ht="12.75" customHeight="1">
      <c r="A109" s="112"/>
      <c r="B109" s="113"/>
      <c r="C109" s="113"/>
      <c r="D109" s="226"/>
      <c r="E109" s="967" t="s">
        <v>295</v>
      </c>
      <c r="F109" s="894"/>
      <c r="G109" s="222">
        <v>58811</v>
      </c>
      <c r="H109" s="223">
        <v>27579</v>
      </c>
      <c r="I109" s="223">
        <v>24112</v>
      </c>
      <c r="J109" s="224">
        <v>41</v>
      </c>
      <c r="K109" s="225">
        <f t="shared" si="3"/>
        <v>2.9066946117119229E-5</v>
      </c>
      <c r="L109" s="223">
        <f t="shared" si="4"/>
        <v>-3467</v>
      </c>
    </row>
    <row r="110" spans="1:12" ht="12.75" customHeight="1">
      <c r="A110" s="112"/>
      <c r="B110" s="113"/>
      <c r="C110" s="113"/>
      <c r="D110" s="226"/>
      <c r="E110" s="967" t="s">
        <v>296</v>
      </c>
      <c r="F110" s="894"/>
      <c r="G110" s="222">
        <v>750</v>
      </c>
      <c r="H110" s="223">
        <v>2512</v>
      </c>
      <c r="I110" s="223">
        <v>2334</v>
      </c>
      <c r="J110" s="224">
        <v>311.10000000000002</v>
      </c>
      <c r="K110" s="225">
        <f t="shared" si="3"/>
        <v>2.8136302354577092E-6</v>
      </c>
      <c r="L110" s="223">
        <f t="shared" si="4"/>
        <v>-178</v>
      </c>
    </row>
    <row r="111" spans="1:12" ht="12.75" customHeight="1">
      <c r="A111" s="112"/>
      <c r="B111" s="113"/>
      <c r="C111" s="113"/>
      <c r="D111" s="226"/>
      <c r="E111" s="967" t="s">
        <v>297</v>
      </c>
      <c r="F111" s="894"/>
      <c r="G111" s="222">
        <v>250</v>
      </c>
      <c r="H111" s="223">
        <v>838</v>
      </c>
      <c r="I111" s="223">
        <v>778</v>
      </c>
      <c r="J111" s="224">
        <v>311.10000000000002</v>
      </c>
      <c r="K111" s="225">
        <f t="shared" si="3"/>
        <v>9.3787674515256977E-7</v>
      </c>
      <c r="L111" s="223">
        <f t="shared" si="4"/>
        <v>-60</v>
      </c>
    </row>
    <row r="112" spans="1:12" ht="24.75" customHeight="1">
      <c r="A112" s="112"/>
      <c r="B112" s="113"/>
      <c r="C112" s="113"/>
      <c r="D112" s="226"/>
      <c r="E112" s="967" t="s">
        <v>298</v>
      </c>
      <c r="F112" s="894"/>
      <c r="G112" s="222">
        <v>35250</v>
      </c>
      <c r="H112" s="223">
        <v>3150</v>
      </c>
      <c r="I112" s="223">
        <v>3150</v>
      </c>
      <c r="J112" s="224">
        <v>8.9</v>
      </c>
      <c r="K112" s="225">
        <f t="shared" si="3"/>
        <v>3.7973158704763428E-6</v>
      </c>
      <c r="L112" s="223">
        <f t="shared" si="4"/>
        <v>0</v>
      </c>
    </row>
    <row r="113" spans="1:12" ht="27" customHeight="1">
      <c r="A113" s="112"/>
      <c r="B113" s="113"/>
      <c r="C113" s="113"/>
      <c r="D113" s="227"/>
      <c r="E113" s="967" t="s">
        <v>299</v>
      </c>
      <c r="F113" s="894"/>
      <c r="G113" s="222">
        <v>11750</v>
      </c>
      <c r="H113" s="223">
        <v>1050</v>
      </c>
      <c r="I113" s="223">
        <v>1050</v>
      </c>
      <c r="J113" s="224">
        <v>8.9</v>
      </c>
      <c r="K113" s="225">
        <f t="shared" si="3"/>
        <v>1.2657719568254475E-6</v>
      </c>
      <c r="L113" s="223">
        <f t="shared" si="4"/>
        <v>0</v>
      </c>
    </row>
    <row r="114" spans="1:12" s="220" customFormat="1" ht="13.5" customHeight="1">
      <c r="A114" s="112" t="s">
        <v>1</v>
      </c>
      <c r="B114" s="113"/>
      <c r="C114" s="113"/>
      <c r="D114" s="965" t="s">
        <v>259</v>
      </c>
      <c r="E114" s="917"/>
      <c r="F114" s="966"/>
      <c r="G114" s="228">
        <v>49200</v>
      </c>
      <c r="H114" s="229">
        <v>9200</v>
      </c>
      <c r="I114" s="229">
        <v>0</v>
      </c>
      <c r="J114" s="230">
        <v>0</v>
      </c>
      <c r="K114" s="250">
        <f t="shared" si="3"/>
        <v>0</v>
      </c>
      <c r="L114" s="229">
        <f t="shared" si="4"/>
        <v>-9200</v>
      </c>
    </row>
    <row r="115" spans="1:12" ht="12.75" customHeight="1">
      <c r="A115" s="112"/>
      <c r="B115" s="113"/>
      <c r="C115" s="113"/>
      <c r="D115" s="221" t="s">
        <v>1</v>
      </c>
      <c r="E115" s="967" t="s">
        <v>260</v>
      </c>
      <c r="F115" s="894"/>
      <c r="G115" s="222">
        <v>9200</v>
      </c>
      <c r="H115" s="223">
        <v>9200</v>
      </c>
      <c r="I115" s="223">
        <v>0</v>
      </c>
      <c r="J115" s="224">
        <v>0</v>
      </c>
      <c r="K115" s="225">
        <f t="shared" si="3"/>
        <v>0</v>
      </c>
      <c r="L115" s="223">
        <f t="shared" si="4"/>
        <v>-9200</v>
      </c>
    </row>
    <row r="116" spans="1:12" ht="12.75" customHeight="1">
      <c r="A116" s="112"/>
      <c r="B116" s="113"/>
      <c r="C116" s="113"/>
      <c r="D116" s="226"/>
      <c r="E116" s="967" t="s">
        <v>300</v>
      </c>
      <c r="F116" s="894"/>
      <c r="G116" s="222">
        <v>30000</v>
      </c>
      <c r="H116" s="223">
        <v>0</v>
      </c>
      <c r="I116" s="223">
        <v>0</v>
      </c>
      <c r="J116" s="224">
        <v>0</v>
      </c>
      <c r="K116" s="225">
        <f t="shared" si="3"/>
        <v>0</v>
      </c>
      <c r="L116" s="223">
        <f t="shared" si="4"/>
        <v>0</v>
      </c>
    </row>
    <row r="117" spans="1:12" ht="12.75" customHeight="1">
      <c r="A117" s="112"/>
      <c r="B117" s="113"/>
      <c r="C117" s="150"/>
      <c r="D117" s="227"/>
      <c r="E117" s="967" t="s">
        <v>301</v>
      </c>
      <c r="F117" s="894"/>
      <c r="G117" s="222">
        <v>10000</v>
      </c>
      <c r="H117" s="223">
        <v>0</v>
      </c>
      <c r="I117" s="223">
        <v>0</v>
      </c>
      <c r="J117" s="224">
        <v>0</v>
      </c>
      <c r="K117" s="225">
        <f t="shared" si="3"/>
        <v>0</v>
      </c>
      <c r="L117" s="223">
        <f t="shared" si="4"/>
        <v>0</v>
      </c>
    </row>
    <row r="118" spans="1:12" s="213" customFormat="1" ht="17.25" customHeight="1">
      <c r="A118" s="232" t="s">
        <v>1</v>
      </c>
      <c r="B118" s="233"/>
      <c r="C118" s="980" t="s">
        <v>86</v>
      </c>
      <c r="D118" s="981"/>
      <c r="E118" s="981"/>
      <c r="F118" s="982"/>
      <c r="G118" s="216">
        <v>9000000</v>
      </c>
      <c r="H118" s="217">
        <v>9015917</v>
      </c>
      <c r="I118" s="217">
        <v>7261201</v>
      </c>
      <c r="J118" s="218">
        <v>80.7</v>
      </c>
      <c r="K118" s="219">
        <f t="shared" si="3"/>
        <v>8.7533567606408545E-3</v>
      </c>
      <c r="L118" s="217">
        <f t="shared" si="4"/>
        <v>-1754716</v>
      </c>
    </row>
    <row r="119" spans="1:12" s="220" customFormat="1" ht="13.5" customHeight="1">
      <c r="A119" s="112"/>
      <c r="B119" s="113"/>
      <c r="C119" s="106" t="s">
        <v>1</v>
      </c>
      <c r="D119" s="965" t="s">
        <v>232</v>
      </c>
      <c r="E119" s="917"/>
      <c r="F119" s="966"/>
      <c r="G119" s="228">
        <v>44000</v>
      </c>
      <c r="H119" s="229">
        <v>210717</v>
      </c>
      <c r="I119" s="229">
        <v>208440</v>
      </c>
      <c r="J119" s="230">
        <v>473.7</v>
      </c>
      <c r="K119" s="250">
        <f t="shared" si="3"/>
        <v>2.5127381588637744E-4</v>
      </c>
      <c r="L119" s="229">
        <f t="shared" si="4"/>
        <v>-2277</v>
      </c>
    </row>
    <row r="120" spans="1:12" ht="12.75" customHeight="1">
      <c r="A120" s="112"/>
      <c r="B120" s="113"/>
      <c r="C120" s="113"/>
      <c r="D120" s="221" t="s">
        <v>1</v>
      </c>
      <c r="E120" s="967" t="s">
        <v>240</v>
      </c>
      <c r="F120" s="894"/>
      <c r="G120" s="222">
        <v>6000</v>
      </c>
      <c r="H120" s="223">
        <v>0</v>
      </c>
      <c r="I120" s="223">
        <v>0</v>
      </c>
      <c r="J120" s="224">
        <v>0</v>
      </c>
      <c r="K120" s="225">
        <f t="shared" si="3"/>
        <v>0</v>
      </c>
      <c r="L120" s="223">
        <f t="shared" si="4"/>
        <v>0</v>
      </c>
    </row>
    <row r="121" spans="1:12" ht="12.75" customHeight="1">
      <c r="A121" s="112"/>
      <c r="B121" s="113"/>
      <c r="C121" s="113"/>
      <c r="D121" s="226"/>
      <c r="E121" s="967" t="s">
        <v>252</v>
      </c>
      <c r="F121" s="894"/>
      <c r="G121" s="222">
        <v>23000</v>
      </c>
      <c r="H121" s="223">
        <v>53700</v>
      </c>
      <c r="I121" s="223">
        <v>53487</v>
      </c>
      <c r="J121" s="224">
        <v>232.5</v>
      </c>
      <c r="K121" s="225">
        <f t="shared" si="3"/>
        <v>6.4478423480688303E-5</v>
      </c>
      <c r="L121" s="223">
        <f t="shared" si="4"/>
        <v>-213</v>
      </c>
    </row>
    <row r="122" spans="1:12" ht="12.75" customHeight="1">
      <c r="A122" s="112"/>
      <c r="B122" s="113"/>
      <c r="C122" s="113"/>
      <c r="D122" s="226"/>
      <c r="E122" s="967" t="s">
        <v>302</v>
      </c>
      <c r="F122" s="894"/>
      <c r="G122" s="222">
        <v>0</v>
      </c>
      <c r="H122" s="223">
        <v>5777</v>
      </c>
      <c r="I122" s="223">
        <v>5777</v>
      </c>
      <c r="J122" s="224">
        <v>0</v>
      </c>
      <c r="K122" s="225">
        <f t="shared" si="3"/>
        <v>6.9641567567434387E-6</v>
      </c>
      <c r="L122" s="223">
        <f t="shared" si="4"/>
        <v>0</v>
      </c>
    </row>
    <row r="123" spans="1:12" ht="27" customHeight="1">
      <c r="A123" s="112"/>
      <c r="B123" s="113"/>
      <c r="C123" s="113"/>
      <c r="D123" s="226"/>
      <c r="E123" s="967" t="s">
        <v>256</v>
      </c>
      <c r="F123" s="894"/>
      <c r="G123" s="222">
        <v>0</v>
      </c>
      <c r="H123" s="223">
        <v>130800</v>
      </c>
      <c r="I123" s="223">
        <v>130800</v>
      </c>
      <c r="J123" s="224">
        <v>0</v>
      </c>
      <c r="K123" s="225">
        <f t="shared" si="3"/>
        <v>1.5767902090739862E-4</v>
      </c>
      <c r="L123" s="223">
        <f t="shared" si="4"/>
        <v>0</v>
      </c>
    </row>
    <row r="124" spans="1:12" ht="11.85" customHeight="1">
      <c r="A124" s="112"/>
      <c r="B124" s="113"/>
      <c r="C124" s="113"/>
      <c r="D124" s="227"/>
      <c r="E124" s="967" t="s">
        <v>257</v>
      </c>
      <c r="F124" s="894"/>
      <c r="G124" s="222">
        <v>15000</v>
      </c>
      <c r="H124" s="223">
        <v>20440</v>
      </c>
      <c r="I124" s="223">
        <v>18376</v>
      </c>
      <c r="J124" s="224">
        <v>122.5</v>
      </c>
      <c r="K124" s="225">
        <f t="shared" si="3"/>
        <v>2.2152214741547072E-5</v>
      </c>
      <c r="L124" s="223">
        <f t="shared" si="4"/>
        <v>-2064</v>
      </c>
    </row>
    <row r="125" spans="1:12" s="220" customFormat="1" ht="13.5" customHeight="1">
      <c r="A125" s="112"/>
      <c r="B125" s="113"/>
      <c r="C125" s="113"/>
      <c r="D125" s="965" t="s">
        <v>259</v>
      </c>
      <c r="E125" s="917"/>
      <c r="F125" s="966"/>
      <c r="G125" s="228">
        <v>8956000</v>
      </c>
      <c r="H125" s="229">
        <v>8805200</v>
      </c>
      <c r="I125" s="229">
        <v>7052761</v>
      </c>
      <c r="J125" s="230">
        <v>78.8</v>
      </c>
      <c r="K125" s="250">
        <f t="shared" si="3"/>
        <v>8.5020829447544771E-3</v>
      </c>
      <c r="L125" s="229">
        <f t="shared" si="4"/>
        <v>-1752439</v>
      </c>
    </row>
    <row r="126" spans="1:12" ht="15.75" customHeight="1">
      <c r="A126" s="112"/>
      <c r="B126" s="113"/>
      <c r="C126" s="113"/>
      <c r="D126" s="257" t="s">
        <v>1</v>
      </c>
      <c r="E126" s="967" t="s">
        <v>260</v>
      </c>
      <c r="F126" s="894"/>
      <c r="G126" s="222">
        <v>50000</v>
      </c>
      <c r="H126" s="223">
        <v>54398</v>
      </c>
      <c r="I126" s="223">
        <v>50000</v>
      </c>
      <c r="J126" s="224">
        <v>100</v>
      </c>
      <c r="K126" s="225">
        <f t="shared" si="3"/>
        <v>6.0274855086926077E-5</v>
      </c>
      <c r="L126" s="223">
        <f t="shared" si="4"/>
        <v>-4398</v>
      </c>
    </row>
    <row r="127" spans="1:12" ht="51.75" customHeight="1">
      <c r="A127" s="112" t="s">
        <v>1</v>
      </c>
      <c r="B127" s="113"/>
      <c r="C127" s="113"/>
      <c r="D127" s="226"/>
      <c r="E127" s="967" t="s">
        <v>303</v>
      </c>
      <c r="F127" s="894"/>
      <c r="G127" s="222">
        <v>500000</v>
      </c>
      <c r="H127" s="223">
        <v>300103</v>
      </c>
      <c r="I127" s="223">
        <v>0</v>
      </c>
      <c r="J127" s="224">
        <v>0</v>
      </c>
      <c r="K127" s="225">
        <f t="shared" si="3"/>
        <v>0</v>
      </c>
      <c r="L127" s="223">
        <f t="shared" si="4"/>
        <v>-300103</v>
      </c>
    </row>
    <row r="128" spans="1:12" ht="39" customHeight="1">
      <c r="A128" s="112"/>
      <c r="B128" s="113"/>
      <c r="C128" s="113"/>
      <c r="D128" s="226"/>
      <c r="E128" s="967" t="s">
        <v>304</v>
      </c>
      <c r="F128" s="894"/>
      <c r="G128" s="222">
        <v>4997000</v>
      </c>
      <c r="H128" s="223">
        <v>6583489</v>
      </c>
      <c r="I128" s="223">
        <v>5339215</v>
      </c>
      <c r="J128" s="224">
        <v>106.8</v>
      </c>
      <c r="K128" s="225">
        <f t="shared" si="3"/>
        <v>6.4364082080588404E-3</v>
      </c>
      <c r="L128" s="223">
        <f t="shared" si="4"/>
        <v>-1244274</v>
      </c>
    </row>
    <row r="129" spans="1:12" ht="38.25" customHeight="1">
      <c r="A129" s="112"/>
      <c r="B129" s="113"/>
      <c r="C129" s="150"/>
      <c r="D129" s="227"/>
      <c r="E129" s="967" t="s">
        <v>305</v>
      </c>
      <c r="F129" s="894"/>
      <c r="G129" s="222">
        <v>3409000</v>
      </c>
      <c r="H129" s="223">
        <v>1867210</v>
      </c>
      <c r="I129" s="223">
        <v>1663546</v>
      </c>
      <c r="J129" s="224">
        <v>48.8</v>
      </c>
      <c r="K129" s="225">
        <f t="shared" si="3"/>
        <v>2.0053998816087107E-3</v>
      </c>
      <c r="L129" s="223">
        <f t="shared" si="4"/>
        <v>-203664</v>
      </c>
    </row>
    <row r="130" spans="1:12" s="213" customFormat="1" ht="17.25" customHeight="1">
      <c r="A130" s="232" t="s">
        <v>1</v>
      </c>
      <c r="B130" s="233"/>
      <c r="C130" s="980" t="s">
        <v>89</v>
      </c>
      <c r="D130" s="981"/>
      <c r="E130" s="981"/>
      <c r="F130" s="982"/>
      <c r="G130" s="216">
        <v>0</v>
      </c>
      <c r="H130" s="217">
        <v>4000000</v>
      </c>
      <c r="I130" s="217">
        <v>3989665</v>
      </c>
      <c r="J130" s="218">
        <v>0</v>
      </c>
      <c r="K130" s="219">
        <f t="shared" si="3"/>
        <v>4.8095295944076185E-3</v>
      </c>
      <c r="L130" s="217">
        <f t="shared" si="4"/>
        <v>-10335</v>
      </c>
    </row>
    <row r="131" spans="1:12" s="220" customFormat="1" ht="13.5" customHeight="1">
      <c r="A131" s="112"/>
      <c r="B131" s="113"/>
      <c r="C131" s="221" t="s">
        <v>1</v>
      </c>
      <c r="D131" s="965" t="s">
        <v>259</v>
      </c>
      <c r="E131" s="917"/>
      <c r="F131" s="966"/>
      <c r="G131" s="228">
        <v>0</v>
      </c>
      <c r="H131" s="229">
        <v>4000000</v>
      </c>
      <c r="I131" s="229">
        <v>3989665</v>
      </c>
      <c r="J131" s="230">
        <v>0</v>
      </c>
      <c r="K131" s="250">
        <f t="shared" si="3"/>
        <v>4.8095295944076185E-3</v>
      </c>
      <c r="L131" s="229">
        <f t="shared" si="4"/>
        <v>-10335</v>
      </c>
    </row>
    <row r="132" spans="1:12" ht="11.85" customHeight="1">
      <c r="A132" s="112"/>
      <c r="B132" s="113"/>
      <c r="C132" s="150"/>
      <c r="D132" s="231" t="s">
        <v>1</v>
      </c>
      <c r="E132" s="967" t="s">
        <v>262</v>
      </c>
      <c r="F132" s="894"/>
      <c r="G132" s="222">
        <v>0</v>
      </c>
      <c r="H132" s="223">
        <v>4000000</v>
      </c>
      <c r="I132" s="223">
        <v>3989665</v>
      </c>
      <c r="J132" s="224">
        <v>0</v>
      </c>
      <c r="K132" s="225">
        <f t="shared" si="3"/>
        <v>4.8095295944076185E-3</v>
      </c>
      <c r="L132" s="223">
        <f t="shared" si="4"/>
        <v>-10335</v>
      </c>
    </row>
    <row r="133" spans="1:12" s="213" customFormat="1" ht="17.25" customHeight="1">
      <c r="A133" s="232"/>
      <c r="B133" s="233"/>
      <c r="C133" s="980" t="s">
        <v>90</v>
      </c>
      <c r="D133" s="981"/>
      <c r="E133" s="981"/>
      <c r="F133" s="982"/>
      <c r="G133" s="216">
        <v>318200</v>
      </c>
      <c r="H133" s="217">
        <v>513375</v>
      </c>
      <c r="I133" s="217">
        <v>507341</v>
      </c>
      <c r="J133" s="218">
        <v>159.4</v>
      </c>
      <c r="K133" s="219">
        <f t="shared" si="3"/>
        <v>6.115981050931232E-4</v>
      </c>
      <c r="L133" s="217">
        <f t="shared" si="4"/>
        <v>-6034</v>
      </c>
    </row>
    <row r="134" spans="1:12" s="220" customFormat="1" ht="13.5" customHeight="1">
      <c r="A134" s="112"/>
      <c r="B134" s="113"/>
      <c r="C134" s="106" t="s">
        <v>1</v>
      </c>
      <c r="D134" s="965" t="s">
        <v>232</v>
      </c>
      <c r="E134" s="917"/>
      <c r="F134" s="966"/>
      <c r="G134" s="228">
        <v>318200</v>
      </c>
      <c r="H134" s="229">
        <v>513375</v>
      </c>
      <c r="I134" s="229">
        <v>507341</v>
      </c>
      <c r="J134" s="230">
        <v>159.4</v>
      </c>
      <c r="K134" s="250">
        <f t="shared" si="3"/>
        <v>6.115981050931232E-4</v>
      </c>
      <c r="L134" s="229">
        <f t="shared" si="4"/>
        <v>-6034</v>
      </c>
    </row>
    <row r="135" spans="1:12" ht="23.25" customHeight="1">
      <c r="A135" s="112"/>
      <c r="B135" s="113"/>
      <c r="C135" s="113"/>
      <c r="D135" s="221" t="s">
        <v>1</v>
      </c>
      <c r="E135" s="967" t="s">
        <v>306</v>
      </c>
      <c r="F135" s="894"/>
      <c r="G135" s="222">
        <v>0</v>
      </c>
      <c r="H135" s="223">
        <v>15000</v>
      </c>
      <c r="I135" s="223">
        <v>15000</v>
      </c>
      <c r="J135" s="224">
        <v>0</v>
      </c>
      <c r="K135" s="225">
        <f t="shared" si="3"/>
        <v>1.8082456526077823E-5</v>
      </c>
      <c r="L135" s="223">
        <f t="shared" si="4"/>
        <v>0</v>
      </c>
    </row>
    <row r="136" spans="1:12" ht="12.75" customHeight="1">
      <c r="A136" s="112"/>
      <c r="B136" s="113"/>
      <c r="C136" s="113"/>
      <c r="D136" s="226"/>
      <c r="E136" s="967" t="s">
        <v>234</v>
      </c>
      <c r="F136" s="894"/>
      <c r="G136" s="222">
        <v>0</v>
      </c>
      <c r="H136" s="223">
        <v>0</v>
      </c>
      <c r="I136" s="223">
        <v>0</v>
      </c>
      <c r="J136" s="224">
        <v>0</v>
      </c>
      <c r="K136" s="225">
        <f t="shared" si="3"/>
        <v>0</v>
      </c>
      <c r="L136" s="223">
        <f t="shared" si="4"/>
        <v>0</v>
      </c>
    </row>
    <row r="137" spans="1:12" ht="12.75" customHeight="1">
      <c r="A137" s="112"/>
      <c r="B137" s="113"/>
      <c r="C137" s="113"/>
      <c r="D137" s="226"/>
      <c r="E137" s="967" t="s">
        <v>236</v>
      </c>
      <c r="F137" s="894"/>
      <c r="G137" s="222">
        <v>0</v>
      </c>
      <c r="H137" s="223">
        <v>0</v>
      </c>
      <c r="I137" s="223">
        <v>0</v>
      </c>
      <c r="J137" s="224">
        <v>0</v>
      </c>
      <c r="K137" s="225">
        <f t="shared" si="3"/>
        <v>0</v>
      </c>
      <c r="L137" s="223">
        <f t="shared" si="4"/>
        <v>0</v>
      </c>
    </row>
    <row r="138" spans="1:12" ht="12.75" customHeight="1">
      <c r="A138" s="112"/>
      <c r="B138" s="113"/>
      <c r="C138" s="113"/>
      <c r="D138" s="226"/>
      <c r="E138" s="967" t="s">
        <v>237</v>
      </c>
      <c r="F138" s="894"/>
      <c r="G138" s="222">
        <v>0</v>
      </c>
      <c r="H138" s="223">
        <v>0</v>
      </c>
      <c r="I138" s="223">
        <v>0</v>
      </c>
      <c r="J138" s="224">
        <v>0</v>
      </c>
      <c r="K138" s="225">
        <f t="shared" si="3"/>
        <v>0</v>
      </c>
      <c r="L138" s="223">
        <f t="shared" si="4"/>
        <v>0</v>
      </c>
    </row>
    <row r="139" spans="1:12" ht="12.75" customHeight="1">
      <c r="A139" s="820"/>
      <c r="B139" s="113"/>
      <c r="C139" s="113"/>
      <c r="D139" s="226"/>
      <c r="E139" s="967" t="s">
        <v>239</v>
      </c>
      <c r="F139" s="894"/>
      <c r="G139" s="222">
        <v>3000</v>
      </c>
      <c r="H139" s="223">
        <v>1000</v>
      </c>
      <c r="I139" s="223">
        <v>0</v>
      </c>
      <c r="J139" s="224">
        <v>0</v>
      </c>
      <c r="K139" s="225">
        <f t="shared" si="3"/>
        <v>0</v>
      </c>
      <c r="L139" s="223">
        <f t="shared" si="4"/>
        <v>-1000</v>
      </c>
    </row>
    <row r="140" spans="1:12" ht="12.75" customHeight="1">
      <c r="A140" s="822"/>
      <c r="B140" s="823"/>
      <c r="C140" s="823"/>
      <c r="D140" s="824"/>
      <c r="E140" s="979" t="s">
        <v>240</v>
      </c>
      <c r="F140" s="903"/>
      <c r="G140" s="236">
        <v>23700</v>
      </c>
      <c r="H140" s="237">
        <v>31700</v>
      </c>
      <c r="I140" s="237">
        <v>30160</v>
      </c>
      <c r="J140" s="238">
        <v>127.3</v>
      </c>
      <c r="K140" s="239">
        <f t="shared" si="3"/>
        <v>3.6357792588433806E-5</v>
      </c>
      <c r="L140" s="237">
        <f t="shared" si="4"/>
        <v>-1540</v>
      </c>
    </row>
    <row r="141" spans="1:12" ht="11.85" customHeight="1">
      <c r="A141" s="820"/>
      <c r="B141" s="113"/>
      <c r="C141" s="113"/>
      <c r="D141" s="226"/>
      <c r="E141" s="986" t="s">
        <v>244</v>
      </c>
      <c r="F141" s="906"/>
      <c r="G141" s="240">
        <v>227500</v>
      </c>
      <c r="H141" s="241">
        <v>272100</v>
      </c>
      <c r="I141" s="241">
        <v>269121</v>
      </c>
      <c r="J141" s="242">
        <v>118.3</v>
      </c>
      <c r="K141" s="243">
        <f t="shared" si="3"/>
        <v>3.2442458551697266E-4</v>
      </c>
      <c r="L141" s="241">
        <f t="shared" si="4"/>
        <v>-2979</v>
      </c>
    </row>
    <row r="142" spans="1:12" ht="11.85" customHeight="1">
      <c r="A142" s="112"/>
      <c r="B142" s="113"/>
      <c r="C142" s="113"/>
      <c r="D142" s="226"/>
      <c r="E142" s="967" t="s">
        <v>250</v>
      </c>
      <c r="F142" s="894"/>
      <c r="G142" s="222">
        <v>4500</v>
      </c>
      <c r="H142" s="223">
        <v>750</v>
      </c>
      <c r="I142" s="223">
        <v>745</v>
      </c>
      <c r="J142" s="224">
        <v>16.5</v>
      </c>
      <c r="K142" s="225">
        <f t="shared" si="3"/>
        <v>8.9809534079519851E-7</v>
      </c>
      <c r="L142" s="223">
        <f t="shared" si="4"/>
        <v>-5</v>
      </c>
    </row>
    <row r="143" spans="1:12" ht="11.85" customHeight="1">
      <c r="A143" s="112"/>
      <c r="B143" s="113"/>
      <c r="C143" s="113"/>
      <c r="D143" s="226"/>
      <c r="E143" s="967" t="s">
        <v>307</v>
      </c>
      <c r="F143" s="894"/>
      <c r="G143" s="222">
        <v>9000</v>
      </c>
      <c r="H143" s="223">
        <v>10000</v>
      </c>
      <c r="I143" s="223">
        <v>9856</v>
      </c>
      <c r="J143" s="224">
        <v>109.5</v>
      </c>
      <c r="K143" s="225">
        <f t="shared" si="3"/>
        <v>1.1881379434734868E-5</v>
      </c>
      <c r="L143" s="223">
        <f t="shared" si="4"/>
        <v>-144</v>
      </c>
    </row>
    <row r="144" spans="1:12" ht="11.85" customHeight="1">
      <c r="A144" s="112"/>
      <c r="B144" s="113"/>
      <c r="C144" s="113"/>
      <c r="D144" s="226"/>
      <c r="E144" s="967" t="s">
        <v>261</v>
      </c>
      <c r="F144" s="894"/>
      <c r="G144" s="222">
        <v>50000</v>
      </c>
      <c r="H144" s="223">
        <v>177025</v>
      </c>
      <c r="I144" s="223">
        <v>177024</v>
      </c>
      <c r="J144" s="224">
        <v>354.1</v>
      </c>
      <c r="K144" s="225">
        <f t="shared" si="3"/>
        <v>2.1340191893816002E-4</v>
      </c>
      <c r="L144" s="223">
        <f t="shared" si="4"/>
        <v>-1</v>
      </c>
    </row>
    <row r="145" spans="1:12" ht="24" customHeight="1">
      <c r="A145" s="112"/>
      <c r="B145" s="113"/>
      <c r="C145" s="113"/>
      <c r="D145" s="226"/>
      <c r="E145" s="967" t="s">
        <v>256</v>
      </c>
      <c r="F145" s="894"/>
      <c r="G145" s="222">
        <v>0</v>
      </c>
      <c r="H145" s="223">
        <v>4900</v>
      </c>
      <c r="I145" s="223">
        <v>4900</v>
      </c>
      <c r="J145" s="224">
        <v>0</v>
      </c>
      <c r="K145" s="225">
        <f t="shared" si="3"/>
        <v>5.9069357985187558E-6</v>
      </c>
      <c r="L145" s="223">
        <f t="shared" si="4"/>
        <v>0</v>
      </c>
    </row>
    <row r="146" spans="1:12" ht="11.85" customHeight="1">
      <c r="A146" s="112"/>
      <c r="B146" s="113"/>
      <c r="C146" s="113"/>
      <c r="D146" s="226"/>
      <c r="E146" s="967" t="s">
        <v>257</v>
      </c>
      <c r="F146" s="894"/>
      <c r="G146" s="222">
        <v>0</v>
      </c>
      <c r="H146" s="223">
        <v>400</v>
      </c>
      <c r="I146" s="223">
        <v>400</v>
      </c>
      <c r="J146" s="224">
        <v>0</v>
      </c>
      <c r="K146" s="225">
        <f t="shared" si="3"/>
        <v>4.8219884069540859E-7</v>
      </c>
      <c r="L146" s="223">
        <f t="shared" si="4"/>
        <v>0</v>
      </c>
    </row>
    <row r="147" spans="1:12" ht="11.85" customHeight="1">
      <c r="A147" s="131"/>
      <c r="B147" s="132"/>
      <c r="C147" s="132"/>
      <c r="D147" s="235"/>
      <c r="E147" s="979" t="s">
        <v>308</v>
      </c>
      <c r="F147" s="903"/>
      <c r="G147" s="236">
        <v>500</v>
      </c>
      <c r="H147" s="237">
        <v>500</v>
      </c>
      <c r="I147" s="237">
        <v>136</v>
      </c>
      <c r="J147" s="238">
        <v>27.1</v>
      </c>
      <c r="K147" s="239">
        <f t="shared" si="3"/>
        <v>1.6394760583643892E-7</v>
      </c>
      <c r="L147" s="237">
        <f t="shared" si="4"/>
        <v>-364</v>
      </c>
    </row>
    <row r="148" spans="1:12" s="213" customFormat="1" ht="16.5" customHeight="1">
      <c r="A148" s="983" t="s">
        <v>91</v>
      </c>
      <c r="B148" s="984"/>
      <c r="C148" s="984"/>
      <c r="D148" s="984"/>
      <c r="E148" s="984"/>
      <c r="F148" s="985"/>
      <c r="G148" s="829">
        <v>1446000</v>
      </c>
      <c r="H148" s="830">
        <v>1441000</v>
      </c>
      <c r="I148" s="830">
        <v>1407461</v>
      </c>
      <c r="J148" s="831">
        <v>97.3</v>
      </c>
      <c r="K148" s="832">
        <f t="shared" si="3"/>
        <v>1.6966901563100012E-3</v>
      </c>
      <c r="L148" s="830">
        <f t="shared" si="4"/>
        <v>-33539</v>
      </c>
    </row>
    <row r="149" spans="1:12" s="213" customFormat="1" ht="48.75" customHeight="1">
      <c r="A149" s="821" t="s">
        <v>1</v>
      </c>
      <c r="B149" s="233"/>
      <c r="C149" s="962" t="s">
        <v>92</v>
      </c>
      <c r="D149" s="963"/>
      <c r="E149" s="963"/>
      <c r="F149" s="964"/>
      <c r="G149" s="246">
        <v>1446000</v>
      </c>
      <c r="H149" s="247">
        <v>1441000</v>
      </c>
      <c r="I149" s="247">
        <v>1407461</v>
      </c>
      <c r="J149" s="248">
        <v>97.3</v>
      </c>
      <c r="K149" s="249">
        <f t="shared" ref="K149:K212" si="5">+I149/$I$7</f>
        <v>1.6966901563100012E-3</v>
      </c>
      <c r="L149" s="247">
        <f t="shared" ref="L149:L212" si="6">+I149-H149</f>
        <v>-33539</v>
      </c>
    </row>
    <row r="150" spans="1:12" s="220" customFormat="1" ht="13.5" customHeight="1">
      <c r="A150" s="821"/>
      <c r="B150" s="233"/>
      <c r="C150" s="106" t="s">
        <v>1</v>
      </c>
      <c r="D150" s="965" t="s">
        <v>232</v>
      </c>
      <c r="E150" s="917"/>
      <c r="F150" s="966"/>
      <c r="G150" s="228">
        <v>1446000</v>
      </c>
      <c r="H150" s="229">
        <v>1441000</v>
      </c>
      <c r="I150" s="229">
        <v>1407461</v>
      </c>
      <c r="J150" s="230">
        <v>97.3</v>
      </c>
      <c r="K150" s="250">
        <f t="shared" si="5"/>
        <v>1.6966901563100012E-3</v>
      </c>
      <c r="L150" s="229">
        <f t="shared" si="6"/>
        <v>-33539</v>
      </c>
    </row>
    <row r="151" spans="1:12" ht="11.85" customHeight="1">
      <c r="A151" s="112"/>
      <c r="B151" s="113"/>
      <c r="C151" s="113"/>
      <c r="D151" s="221" t="s">
        <v>1</v>
      </c>
      <c r="E151" s="967" t="s">
        <v>273</v>
      </c>
      <c r="F151" s="894"/>
      <c r="G151" s="222">
        <v>690000</v>
      </c>
      <c r="H151" s="223">
        <v>654132</v>
      </c>
      <c r="I151" s="223">
        <v>644757</v>
      </c>
      <c r="J151" s="224">
        <v>93.4</v>
      </c>
      <c r="K151" s="225">
        <f t="shared" si="5"/>
        <v>7.7725269482562388E-4</v>
      </c>
      <c r="L151" s="223">
        <f t="shared" si="6"/>
        <v>-9375</v>
      </c>
    </row>
    <row r="152" spans="1:12" ht="11.85" customHeight="1">
      <c r="A152" s="112"/>
      <c r="B152" s="113"/>
      <c r="C152" s="113"/>
      <c r="D152" s="226"/>
      <c r="E152" s="967" t="s">
        <v>274</v>
      </c>
      <c r="F152" s="894"/>
      <c r="G152" s="222">
        <v>230000</v>
      </c>
      <c r="H152" s="223">
        <v>218044</v>
      </c>
      <c r="I152" s="223">
        <v>214919</v>
      </c>
      <c r="J152" s="224">
        <v>93.4</v>
      </c>
      <c r="K152" s="225">
        <f t="shared" si="5"/>
        <v>2.5908423160854129E-4</v>
      </c>
      <c r="L152" s="223">
        <f t="shared" si="6"/>
        <v>-3125</v>
      </c>
    </row>
    <row r="153" spans="1:12" ht="11.85" customHeight="1">
      <c r="A153" s="112"/>
      <c r="B153" s="113"/>
      <c r="C153" s="113"/>
      <c r="D153" s="226"/>
      <c r="E153" s="967" t="s">
        <v>275</v>
      </c>
      <c r="F153" s="894"/>
      <c r="G153" s="222">
        <v>45000</v>
      </c>
      <c r="H153" s="223">
        <v>42318</v>
      </c>
      <c r="I153" s="223">
        <v>42317</v>
      </c>
      <c r="J153" s="224">
        <v>94</v>
      </c>
      <c r="K153" s="225">
        <f t="shared" si="5"/>
        <v>5.1013020854269017E-5</v>
      </c>
      <c r="L153" s="223">
        <f t="shared" si="6"/>
        <v>-1</v>
      </c>
    </row>
    <row r="154" spans="1:12" ht="11.85" customHeight="1">
      <c r="A154" s="112"/>
      <c r="B154" s="113"/>
      <c r="C154" s="113"/>
      <c r="D154" s="226"/>
      <c r="E154" s="967" t="s">
        <v>276</v>
      </c>
      <c r="F154" s="894"/>
      <c r="G154" s="222">
        <v>15000</v>
      </c>
      <c r="H154" s="223">
        <v>14106</v>
      </c>
      <c r="I154" s="223">
        <v>14106</v>
      </c>
      <c r="J154" s="224">
        <v>94</v>
      </c>
      <c r="K154" s="225">
        <f t="shared" si="5"/>
        <v>1.7004742117123584E-5</v>
      </c>
      <c r="L154" s="223">
        <f t="shared" si="6"/>
        <v>0</v>
      </c>
    </row>
    <row r="155" spans="1:12" ht="11.85" customHeight="1">
      <c r="A155" s="112"/>
      <c r="B155" s="113"/>
      <c r="C155" s="113"/>
      <c r="D155" s="226"/>
      <c r="E155" s="967" t="s">
        <v>277</v>
      </c>
      <c r="F155" s="894"/>
      <c r="G155" s="222">
        <v>123750</v>
      </c>
      <c r="H155" s="223">
        <v>127350</v>
      </c>
      <c r="I155" s="223">
        <v>124204</v>
      </c>
      <c r="J155" s="224">
        <v>100.4</v>
      </c>
      <c r="K155" s="225">
        <f t="shared" si="5"/>
        <v>1.4972756202433131E-4</v>
      </c>
      <c r="L155" s="223">
        <f t="shared" si="6"/>
        <v>-3146</v>
      </c>
    </row>
    <row r="156" spans="1:12" ht="11.85" customHeight="1">
      <c r="A156" s="112"/>
      <c r="B156" s="113"/>
      <c r="C156" s="113"/>
      <c r="D156" s="226"/>
      <c r="E156" s="967" t="s">
        <v>278</v>
      </c>
      <c r="F156" s="894"/>
      <c r="G156" s="222">
        <v>41250</v>
      </c>
      <c r="H156" s="223">
        <v>42450</v>
      </c>
      <c r="I156" s="223">
        <v>41402</v>
      </c>
      <c r="J156" s="224">
        <v>100.4</v>
      </c>
      <c r="K156" s="225">
        <f t="shared" si="5"/>
        <v>4.9909991006178269E-5</v>
      </c>
      <c r="L156" s="223">
        <f t="shared" si="6"/>
        <v>-1048</v>
      </c>
    </row>
    <row r="157" spans="1:12" ht="11.85" customHeight="1">
      <c r="A157" s="112"/>
      <c r="B157" s="113"/>
      <c r="C157" s="113"/>
      <c r="D157" s="226"/>
      <c r="E157" s="967" t="s">
        <v>279</v>
      </c>
      <c r="F157" s="894"/>
      <c r="G157" s="222">
        <v>18000</v>
      </c>
      <c r="H157" s="223">
        <v>18450</v>
      </c>
      <c r="I157" s="223">
        <v>17693</v>
      </c>
      <c r="J157" s="224">
        <v>98.3</v>
      </c>
      <c r="K157" s="225">
        <f t="shared" si="5"/>
        <v>2.132886022105966E-5</v>
      </c>
      <c r="L157" s="223">
        <f t="shared" si="6"/>
        <v>-757</v>
      </c>
    </row>
    <row r="158" spans="1:12" ht="11.85" customHeight="1">
      <c r="A158" s="112"/>
      <c r="B158" s="113"/>
      <c r="C158" s="113"/>
      <c r="D158" s="226"/>
      <c r="E158" s="967" t="s">
        <v>280</v>
      </c>
      <c r="F158" s="894"/>
      <c r="G158" s="222">
        <v>6000</v>
      </c>
      <c r="H158" s="223">
        <v>6150</v>
      </c>
      <c r="I158" s="223">
        <v>5898</v>
      </c>
      <c r="J158" s="224">
        <v>98.3</v>
      </c>
      <c r="K158" s="225">
        <f t="shared" si="5"/>
        <v>7.1100219060537995E-6</v>
      </c>
      <c r="L158" s="223">
        <f t="shared" si="6"/>
        <v>-252</v>
      </c>
    </row>
    <row r="159" spans="1:12" ht="11.85" customHeight="1">
      <c r="A159" s="112"/>
      <c r="B159" s="113"/>
      <c r="C159" s="113"/>
      <c r="D159" s="226"/>
      <c r="E159" s="967" t="s">
        <v>281</v>
      </c>
      <c r="F159" s="894"/>
      <c r="G159" s="222">
        <v>0</v>
      </c>
      <c r="H159" s="223">
        <v>57000</v>
      </c>
      <c r="I159" s="223">
        <v>56627</v>
      </c>
      <c r="J159" s="224">
        <v>0</v>
      </c>
      <c r="K159" s="225">
        <f t="shared" si="5"/>
        <v>6.826368438014726E-5</v>
      </c>
      <c r="L159" s="223">
        <f t="shared" si="6"/>
        <v>-373</v>
      </c>
    </row>
    <row r="160" spans="1:12" ht="11.85" customHeight="1">
      <c r="A160" s="112"/>
      <c r="B160" s="113"/>
      <c r="C160" s="113"/>
      <c r="D160" s="226"/>
      <c r="E160" s="967" t="s">
        <v>282</v>
      </c>
      <c r="F160" s="894"/>
      <c r="G160" s="222">
        <v>0</v>
      </c>
      <c r="H160" s="223">
        <v>19000</v>
      </c>
      <c r="I160" s="223">
        <v>18876</v>
      </c>
      <c r="J160" s="224">
        <v>0</v>
      </c>
      <c r="K160" s="225">
        <f t="shared" si="5"/>
        <v>2.2754963292416333E-5</v>
      </c>
      <c r="L160" s="223">
        <f t="shared" si="6"/>
        <v>-124</v>
      </c>
    </row>
    <row r="161" spans="1:12" ht="11.85" customHeight="1">
      <c r="A161" s="112"/>
      <c r="B161" s="113"/>
      <c r="C161" s="113"/>
      <c r="D161" s="226"/>
      <c r="E161" s="967" t="s">
        <v>240</v>
      </c>
      <c r="F161" s="894"/>
      <c r="G161" s="222">
        <v>3910</v>
      </c>
      <c r="H161" s="223">
        <v>3910</v>
      </c>
      <c r="I161" s="223">
        <v>3793</v>
      </c>
      <c r="J161" s="224">
        <v>97</v>
      </c>
      <c r="K161" s="225">
        <f t="shared" si="5"/>
        <v>4.5724505068942123E-6</v>
      </c>
      <c r="L161" s="223">
        <f t="shared" si="6"/>
        <v>-117</v>
      </c>
    </row>
    <row r="162" spans="1:12" ht="11.85" customHeight="1">
      <c r="A162" s="112"/>
      <c r="B162" s="113"/>
      <c r="C162" s="113"/>
      <c r="D162" s="226"/>
      <c r="E162" s="967" t="s">
        <v>283</v>
      </c>
      <c r="F162" s="894"/>
      <c r="G162" s="222">
        <v>12750</v>
      </c>
      <c r="H162" s="223">
        <v>12750</v>
      </c>
      <c r="I162" s="223">
        <v>12370</v>
      </c>
      <c r="J162" s="224">
        <v>97</v>
      </c>
      <c r="K162" s="225">
        <f t="shared" si="5"/>
        <v>1.4911999148505511E-5</v>
      </c>
      <c r="L162" s="223">
        <f t="shared" si="6"/>
        <v>-380</v>
      </c>
    </row>
    <row r="163" spans="1:12" ht="11.85" customHeight="1">
      <c r="A163" s="112" t="s">
        <v>1</v>
      </c>
      <c r="B163" s="113"/>
      <c r="C163" s="113"/>
      <c r="D163" s="226"/>
      <c r="E163" s="967" t="s">
        <v>284</v>
      </c>
      <c r="F163" s="894"/>
      <c r="G163" s="222">
        <v>4250</v>
      </c>
      <c r="H163" s="223">
        <v>4250</v>
      </c>
      <c r="I163" s="223">
        <v>4123</v>
      </c>
      <c r="J163" s="224">
        <v>97</v>
      </c>
      <c r="K163" s="225">
        <f t="shared" si="5"/>
        <v>4.9702645504679239E-6</v>
      </c>
      <c r="L163" s="223">
        <f t="shared" si="6"/>
        <v>-127</v>
      </c>
    </row>
    <row r="164" spans="1:12" ht="11.85" customHeight="1">
      <c r="A164" s="112"/>
      <c r="B164" s="113"/>
      <c r="C164" s="113"/>
      <c r="D164" s="226"/>
      <c r="E164" s="967" t="s">
        <v>244</v>
      </c>
      <c r="F164" s="894"/>
      <c r="G164" s="222">
        <v>18700</v>
      </c>
      <c r="H164" s="223">
        <v>14440</v>
      </c>
      <c r="I164" s="223">
        <v>12322</v>
      </c>
      <c r="J164" s="224">
        <v>65.900000000000006</v>
      </c>
      <c r="K164" s="225">
        <f t="shared" si="5"/>
        <v>1.4854135287622061E-5</v>
      </c>
      <c r="L164" s="223">
        <f t="shared" si="6"/>
        <v>-2118</v>
      </c>
    </row>
    <row r="165" spans="1:12" ht="11.85" customHeight="1">
      <c r="A165" s="112"/>
      <c r="B165" s="113"/>
      <c r="C165" s="113"/>
      <c r="D165" s="226"/>
      <c r="E165" s="967" t="s">
        <v>285</v>
      </c>
      <c r="F165" s="894"/>
      <c r="G165" s="222">
        <v>60750</v>
      </c>
      <c r="H165" s="223">
        <v>48000</v>
      </c>
      <c r="I165" s="223">
        <v>41030</v>
      </c>
      <c r="J165" s="224">
        <v>67.5</v>
      </c>
      <c r="K165" s="225">
        <f t="shared" si="5"/>
        <v>4.9461546084331535E-5</v>
      </c>
      <c r="L165" s="223">
        <f t="shared" si="6"/>
        <v>-6970</v>
      </c>
    </row>
    <row r="166" spans="1:12" ht="11.85" customHeight="1">
      <c r="A166" s="112"/>
      <c r="B166" s="113"/>
      <c r="C166" s="113"/>
      <c r="D166" s="226"/>
      <c r="E166" s="967" t="s">
        <v>286</v>
      </c>
      <c r="F166" s="894"/>
      <c r="G166" s="222">
        <v>20250</v>
      </c>
      <c r="H166" s="223">
        <v>16000</v>
      </c>
      <c r="I166" s="223">
        <v>13677</v>
      </c>
      <c r="J166" s="224">
        <v>67.5</v>
      </c>
      <c r="K166" s="225">
        <f t="shared" si="5"/>
        <v>1.648758386047776E-5</v>
      </c>
      <c r="L166" s="223">
        <f t="shared" si="6"/>
        <v>-2323</v>
      </c>
    </row>
    <row r="167" spans="1:12" ht="22.5" customHeight="1">
      <c r="A167" s="112"/>
      <c r="B167" s="113"/>
      <c r="C167" s="113"/>
      <c r="D167" s="226"/>
      <c r="E167" s="967" t="s">
        <v>249</v>
      </c>
      <c r="F167" s="894"/>
      <c r="G167" s="222">
        <v>21390</v>
      </c>
      <c r="H167" s="223">
        <v>21850</v>
      </c>
      <c r="I167" s="223">
        <v>21682</v>
      </c>
      <c r="J167" s="224">
        <v>101.4</v>
      </c>
      <c r="K167" s="225">
        <f t="shared" si="5"/>
        <v>2.6137588159894622E-5</v>
      </c>
      <c r="L167" s="223">
        <f t="shared" si="6"/>
        <v>-168</v>
      </c>
    </row>
    <row r="168" spans="1:12" ht="22.5" customHeight="1">
      <c r="A168" s="112"/>
      <c r="B168" s="113"/>
      <c r="C168" s="113"/>
      <c r="D168" s="226"/>
      <c r="E168" s="967" t="s">
        <v>292</v>
      </c>
      <c r="F168" s="894"/>
      <c r="G168" s="222">
        <v>69750</v>
      </c>
      <c r="H168" s="223">
        <v>71250</v>
      </c>
      <c r="I168" s="223">
        <v>70702</v>
      </c>
      <c r="J168" s="224">
        <v>101.4</v>
      </c>
      <c r="K168" s="225">
        <f t="shared" si="5"/>
        <v>8.523105608711695E-5</v>
      </c>
      <c r="L168" s="223">
        <f t="shared" si="6"/>
        <v>-548</v>
      </c>
    </row>
    <row r="169" spans="1:12" ht="22.5" customHeight="1">
      <c r="A169" s="112"/>
      <c r="B169" s="113"/>
      <c r="C169" s="113"/>
      <c r="D169" s="226"/>
      <c r="E169" s="967" t="s">
        <v>293</v>
      </c>
      <c r="F169" s="894"/>
      <c r="G169" s="222">
        <v>23250</v>
      </c>
      <c r="H169" s="223">
        <v>23750</v>
      </c>
      <c r="I169" s="223">
        <v>23567</v>
      </c>
      <c r="J169" s="224">
        <v>101.4</v>
      </c>
      <c r="K169" s="225">
        <f t="shared" si="5"/>
        <v>2.8409950196671737E-5</v>
      </c>
      <c r="L169" s="223">
        <f t="shared" si="6"/>
        <v>-183</v>
      </c>
    </row>
    <row r="170" spans="1:12" ht="11.85" customHeight="1">
      <c r="A170" s="112"/>
      <c r="B170" s="113"/>
      <c r="C170" s="113"/>
      <c r="D170" s="226"/>
      <c r="E170" s="967" t="s">
        <v>250</v>
      </c>
      <c r="F170" s="894"/>
      <c r="G170" s="222">
        <v>2000</v>
      </c>
      <c r="H170" s="223">
        <v>800</v>
      </c>
      <c r="I170" s="223">
        <v>645</v>
      </c>
      <c r="J170" s="224">
        <v>32.200000000000003</v>
      </c>
      <c r="K170" s="225">
        <f t="shared" si="5"/>
        <v>7.7754563062134642E-7</v>
      </c>
      <c r="L170" s="223">
        <f t="shared" si="6"/>
        <v>-155</v>
      </c>
    </row>
    <row r="171" spans="1:12" ht="11.85" customHeight="1">
      <c r="A171" s="112"/>
      <c r="B171" s="113"/>
      <c r="C171" s="113"/>
      <c r="D171" s="226"/>
      <c r="E171" s="967" t="s">
        <v>294</v>
      </c>
      <c r="F171" s="894"/>
      <c r="G171" s="222">
        <v>22500</v>
      </c>
      <c r="H171" s="223">
        <v>13875</v>
      </c>
      <c r="I171" s="223">
        <v>13412</v>
      </c>
      <c r="J171" s="224">
        <v>59.6</v>
      </c>
      <c r="K171" s="225">
        <f t="shared" si="5"/>
        <v>1.6168127128517049E-5</v>
      </c>
      <c r="L171" s="223">
        <f t="shared" si="6"/>
        <v>-463</v>
      </c>
    </row>
    <row r="172" spans="1:12" ht="11.85" customHeight="1">
      <c r="A172" s="112"/>
      <c r="B172" s="113"/>
      <c r="C172" s="113"/>
      <c r="D172" s="226"/>
      <c r="E172" s="967" t="s">
        <v>295</v>
      </c>
      <c r="F172" s="894"/>
      <c r="G172" s="222">
        <v>7500</v>
      </c>
      <c r="H172" s="223">
        <v>4625</v>
      </c>
      <c r="I172" s="223">
        <v>4471</v>
      </c>
      <c r="J172" s="224">
        <v>59.6</v>
      </c>
      <c r="K172" s="225">
        <f t="shared" si="5"/>
        <v>5.3897775418729295E-6</v>
      </c>
      <c r="L172" s="223">
        <f t="shared" si="6"/>
        <v>-154</v>
      </c>
    </row>
    <row r="173" spans="1:12" ht="11.85" customHeight="1">
      <c r="A173" s="112"/>
      <c r="B173" s="113"/>
      <c r="C173" s="113"/>
      <c r="D173" s="226"/>
      <c r="E173" s="967" t="s">
        <v>296</v>
      </c>
      <c r="F173" s="894"/>
      <c r="G173" s="222">
        <v>0</v>
      </c>
      <c r="H173" s="223">
        <v>1125</v>
      </c>
      <c r="I173" s="223">
        <v>944</v>
      </c>
      <c r="J173" s="224">
        <v>0</v>
      </c>
      <c r="K173" s="225">
        <f t="shared" si="5"/>
        <v>1.1379892640411643E-6</v>
      </c>
      <c r="L173" s="223">
        <f t="shared" si="6"/>
        <v>-181</v>
      </c>
    </row>
    <row r="174" spans="1:12" ht="11.85" customHeight="1">
      <c r="A174" s="112"/>
      <c r="B174" s="113"/>
      <c r="C174" s="113"/>
      <c r="D174" s="226"/>
      <c r="E174" s="967" t="s">
        <v>297</v>
      </c>
      <c r="F174" s="894"/>
      <c r="G174" s="222">
        <v>0</v>
      </c>
      <c r="H174" s="223">
        <v>375</v>
      </c>
      <c r="I174" s="223">
        <v>315</v>
      </c>
      <c r="J174" s="224">
        <v>0</v>
      </c>
      <c r="K174" s="225">
        <f t="shared" si="5"/>
        <v>3.7973158704763429E-7</v>
      </c>
      <c r="L174" s="223">
        <f t="shared" si="6"/>
        <v>-60</v>
      </c>
    </row>
    <row r="175" spans="1:12" ht="22.5" customHeight="1">
      <c r="A175" s="112"/>
      <c r="B175" s="113"/>
      <c r="C175" s="113"/>
      <c r="D175" s="226"/>
      <c r="E175" s="967" t="s">
        <v>258</v>
      </c>
      <c r="F175" s="894"/>
      <c r="G175" s="222">
        <v>0</v>
      </c>
      <c r="H175" s="223">
        <v>0</v>
      </c>
      <c r="I175" s="223">
        <v>0</v>
      </c>
      <c r="J175" s="224">
        <v>0</v>
      </c>
      <c r="K175" s="225">
        <f t="shared" si="5"/>
        <v>0</v>
      </c>
      <c r="L175" s="223">
        <f t="shared" si="6"/>
        <v>0</v>
      </c>
    </row>
    <row r="176" spans="1:12" ht="22.5" customHeight="1">
      <c r="A176" s="112"/>
      <c r="B176" s="113"/>
      <c r="C176" s="113"/>
      <c r="D176" s="226"/>
      <c r="E176" s="967" t="s">
        <v>298</v>
      </c>
      <c r="F176" s="894"/>
      <c r="G176" s="222">
        <v>7500</v>
      </c>
      <c r="H176" s="223">
        <v>3750</v>
      </c>
      <c r="I176" s="223">
        <v>2709</v>
      </c>
      <c r="J176" s="224">
        <v>36.1</v>
      </c>
      <c r="K176" s="225">
        <f t="shared" si="5"/>
        <v>3.2656916486096546E-6</v>
      </c>
      <c r="L176" s="223">
        <f t="shared" si="6"/>
        <v>-1041</v>
      </c>
    </row>
    <row r="177" spans="1:12" ht="22.5" customHeight="1">
      <c r="A177" s="112"/>
      <c r="B177" s="113"/>
      <c r="C177" s="113"/>
      <c r="D177" s="227"/>
      <c r="E177" s="967" t="s">
        <v>299</v>
      </c>
      <c r="F177" s="894"/>
      <c r="G177" s="222">
        <v>2500</v>
      </c>
      <c r="H177" s="223">
        <v>1250</v>
      </c>
      <c r="I177" s="223">
        <v>903</v>
      </c>
      <c r="J177" s="224">
        <v>36.1</v>
      </c>
      <c r="K177" s="225">
        <f t="shared" si="5"/>
        <v>1.0885638828698849E-6</v>
      </c>
      <c r="L177" s="223">
        <f t="shared" si="6"/>
        <v>-347</v>
      </c>
    </row>
    <row r="178" spans="1:12" s="220" customFormat="1" ht="13.5" customHeight="1">
      <c r="A178" s="112" t="s">
        <v>1</v>
      </c>
      <c r="B178" s="113"/>
      <c r="C178" s="113"/>
      <c r="D178" s="965" t="s">
        <v>259</v>
      </c>
      <c r="E178" s="917"/>
      <c r="F178" s="966"/>
      <c r="G178" s="228">
        <v>0</v>
      </c>
      <c r="H178" s="229">
        <v>0</v>
      </c>
      <c r="I178" s="229">
        <v>0</v>
      </c>
      <c r="J178" s="230">
        <v>0</v>
      </c>
      <c r="K178" s="250">
        <f t="shared" si="5"/>
        <v>0</v>
      </c>
      <c r="L178" s="229">
        <f t="shared" si="6"/>
        <v>0</v>
      </c>
    </row>
    <row r="179" spans="1:12" ht="11.85" customHeight="1">
      <c r="A179" s="112"/>
      <c r="B179" s="113"/>
      <c r="C179" s="113"/>
      <c r="D179" s="221" t="s">
        <v>1</v>
      </c>
      <c r="E179" s="967" t="s">
        <v>265</v>
      </c>
      <c r="F179" s="894"/>
      <c r="G179" s="222">
        <v>0</v>
      </c>
      <c r="H179" s="223">
        <v>0</v>
      </c>
      <c r="I179" s="223">
        <v>0</v>
      </c>
      <c r="J179" s="224">
        <v>0</v>
      </c>
      <c r="K179" s="225">
        <f t="shared" si="5"/>
        <v>0</v>
      </c>
      <c r="L179" s="223">
        <f t="shared" si="6"/>
        <v>0</v>
      </c>
    </row>
    <row r="180" spans="1:12" ht="11.85" customHeight="1">
      <c r="A180" s="112"/>
      <c r="B180" s="113"/>
      <c r="C180" s="113"/>
      <c r="D180" s="226"/>
      <c r="E180" s="967" t="s">
        <v>266</v>
      </c>
      <c r="F180" s="894"/>
      <c r="G180" s="222">
        <v>0</v>
      </c>
      <c r="H180" s="223">
        <v>0</v>
      </c>
      <c r="I180" s="223">
        <v>0</v>
      </c>
      <c r="J180" s="224">
        <v>0</v>
      </c>
      <c r="K180" s="225">
        <f t="shared" si="5"/>
        <v>0</v>
      </c>
      <c r="L180" s="223">
        <f t="shared" si="6"/>
        <v>0</v>
      </c>
    </row>
    <row r="181" spans="1:12" ht="11.85" customHeight="1">
      <c r="A181" s="112"/>
      <c r="B181" s="113"/>
      <c r="C181" s="113"/>
      <c r="D181" s="226"/>
      <c r="E181" s="967" t="s">
        <v>260</v>
      </c>
      <c r="F181" s="894"/>
      <c r="G181" s="222">
        <v>0</v>
      </c>
      <c r="H181" s="223">
        <v>0</v>
      </c>
      <c r="I181" s="223">
        <v>0</v>
      </c>
      <c r="J181" s="224">
        <v>0</v>
      </c>
      <c r="K181" s="225">
        <f t="shared" si="5"/>
        <v>0</v>
      </c>
      <c r="L181" s="223">
        <f t="shared" si="6"/>
        <v>0</v>
      </c>
    </row>
    <row r="182" spans="1:12" ht="11.85" customHeight="1">
      <c r="A182" s="112"/>
      <c r="B182" s="113"/>
      <c r="C182" s="113"/>
      <c r="D182" s="226"/>
      <c r="E182" s="967" t="s">
        <v>300</v>
      </c>
      <c r="F182" s="894"/>
      <c r="G182" s="222">
        <v>0</v>
      </c>
      <c r="H182" s="223">
        <v>0</v>
      </c>
      <c r="I182" s="223">
        <v>0</v>
      </c>
      <c r="J182" s="224">
        <v>0</v>
      </c>
      <c r="K182" s="225">
        <f t="shared" si="5"/>
        <v>0</v>
      </c>
      <c r="L182" s="223">
        <f t="shared" si="6"/>
        <v>0</v>
      </c>
    </row>
    <row r="183" spans="1:12" ht="11.85" customHeight="1">
      <c r="A183" s="149"/>
      <c r="B183" s="150"/>
      <c r="C183" s="150"/>
      <c r="D183" s="227"/>
      <c r="E183" s="967" t="s">
        <v>301</v>
      </c>
      <c r="F183" s="894"/>
      <c r="G183" s="222">
        <v>0</v>
      </c>
      <c r="H183" s="223">
        <v>0</v>
      </c>
      <c r="I183" s="223">
        <v>0</v>
      </c>
      <c r="J183" s="224">
        <v>0</v>
      </c>
      <c r="K183" s="225">
        <f t="shared" si="5"/>
        <v>0</v>
      </c>
      <c r="L183" s="223">
        <f t="shared" si="6"/>
        <v>0</v>
      </c>
    </row>
    <row r="184" spans="1:12" s="213" customFormat="1" ht="16.5" customHeight="1">
      <c r="A184" s="987" t="s">
        <v>96</v>
      </c>
      <c r="B184" s="988"/>
      <c r="C184" s="988"/>
      <c r="D184" s="988"/>
      <c r="E184" s="988"/>
      <c r="F184" s="989"/>
      <c r="G184" s="209">
        <v>23403951</v>
      </c>
      <c r="H184" s="210">
        <v>29794074</v>
      </c>
      <c r="I184" s="210">
        <v>26828112</v>
      </c>
      <c r="J184" s="211">
        <v>114.6</v>
      </c>
      <c r="K184" s="212">
        <f t="shared" si="5"/>
        <v>3.234121126111645E-2</v>
      </c>
      <c r="L184" s="210">
        <f t="shared" si="6"/>
        <v>-2965962</v>
      </c>
    </row>
    <row r="185" spans="1:12" s="213" customFormat="1" ht="15" customHeight="1">
      <c r="A185" s="214" t="s">
        <v>1</v>
      </c>
      <c r="B185" s="244"/>
      <c r="C185" s="980" t="s">
        <v>97</v>
      </c>
      <c r="D185" s="981"/>
      <c r="E185" s="981"/>
      <c r="F185" s="982"/>
      <c r="G185" s="216">
        <v>4859507</v>
      </c>
      <c r="H185" s="217">
        <v>5781307</v>
      </c>
      <c r="I185" s="217">
        <v>5526191</v>
      </c>
      <c r="J185" s="218">
        <v>113.7</v>
      </c>
      <c r="K185" s="219">
        <f t="shared" si="5"/>
        <v>6.6618072341535018E-3</v>
      </c>
      <c r="L185" s="217">
        <f t="shared" si="6"/>
        <v>-255116</v>
      </c>
    </row>
    <row r="186" spans="1:12" s="220" customFormat="1" ht="13.5" customHeight="1">
      <c r="A186" s="112"/>
      <c r="B186" s="113"/>
      <c r="C186" s="106" t="s">
        <v>1</v>
      </c>
      <c r="D186" s="965" t="s">
        <v>232</v>
      </c>
      <c r="E186" s="917"/>
      <c r="F186" s="966"/>
      <c r="G186" s="228">
        <v>2809507</v>
      </c>
      <c r="H186" s="229">
        <v>1502362</v>
      </c>
      <c r="I186" s="229">
        <v>1254831</v>
      </c>
      <c r="J186" s="230">
        <v>44.7</v>
      </c>
      <c r="K186" s="250">
        <f t="shared" si="5"/>
        <v>1.5126951336716507E-3</v>
      </c>
      <c r="L186" s="229">
        <f t="shared" si="6"/>
        <v>-247531</v>
      </c>
    </row>
    <row r="187" spans="1:12" ht="46.5" customHeight="1">
      <c r="A187" s="112"/>
      <c r="B187" s="113"/>
      <c r="C187" s="113"/>
      <c r="D187" s="221" t="s">
        <v>1</v>
      </c>
      <c r="E187" s="967" t="s">
        <v>95</v>
      </c>
      <c r="F187" s="894"/>
      <c r="G187" s="222">
        <v>10000</v>
      </c>
      <c r="H187" s="223">
        <v>0</v>
      </c>
      <c r="I187" s="223">
        <v>0</v>
      </c>
      <c r="J187" s="224">
        <v>0</v>
      </c>
      <c r="K187" s="225">
        <f t="shared" si="5"/>
        <v>0</v>
      </c>
      <c r="L187" s="223">
        <f t="shared" si="6"/>
        <v>0</v>
      </c>
    </row>
    <row r="188" spans="1:12" ht="51.75" customHeight="1">
      <c r="A188" s="112"/>
      <c r="B188" s="113"/>
      <c r="C188" s="113"/>
      <c r="D188" s="226"/>
      <c r="E188" s="967" t="s">
        <v>309</v>
      </c>
      <c r="F188" s="894"/>
      <c r="G188" s="222">
        <v>150000</v>
      </c>
      <c r="H188" s="223">
        <v>110000</v>
      </c>
      <c r="I188" s="223">
        <v>110000</v>
      </c>
      <c r="J188" s="224">
        <v>73.3</v>
      </c>
      <c r="K188" s="225">
        <f t="shared" si="5"/>
        <v>1.3260468119123738E-4</v>
      </c>
      <c r="L188" s="223">
        <f t="shared" si="6"/>
        <v>0</v>
      </c>
    </row>
    <row r="189" spans="1:12" ht="24.75" customHeight="1">
      <c r="A189" s="112"/>
      <c r="B189" s="113"/>
      <c r="C189" s="113"/>
      <c r="D189" s="226"/>
      <c r="E189" s="967" t="s">
        <v>310</v>
      </c>
      <c r="F189" s="894"/>
      <c r="G189" s="222">
        <v>0</v>
      </c>
      <c r="H189" s="223">
        <v>0</v>
      </c>
      <c r="I189" s="223">
        <v>0</v>
      </c>
      <c r="J189" s="224">
        <v>0</v>
      </c>
      <c r="K189" s="225">
        <f t="shared" si="5"/>
        <v>0</v>
      </c>
      <c r="L189" s="223">
        <f t="shared" si="6"/>
        <v>0</v>
      </c>
    </row>
    <row r="190" spans="1:12" ht="47.25" customHeight="1">
      <c r="A190" s="112"/>
      <c r="B190" s="113"/>
      <c r="C190" s="113"/>
      <c r="D190" s="226"/>
      <c r="E190" s="967" t="s">
        <v>311</v>
      </c>
      <c r="F190" s="894"/>
      <c r="G190" s="222">
        <v>0</v>
      </c>
      <c r="H190" s="223">
        <v>2948</v>
      </c>
      <c r="I190" s="223">
        <v>2942</v>
      </c>
      <c r="J190" s="224">
        <v>0</v>
      </c>
      <c r="K190" s="225">
        <f t="shared" si="5"/>
        <v>3.5465724733147304E-6</v>
      </c>
      <c r="L190" s="223">
        <f t="shared" si="6"/>
        <v>-6</v>
      </c>
    </row>
    <row r="191" spans="1:12" ht="11.85" customHeight="1">
      <c r="A191" s="112"/>
      <c r="B191" s="113"/>
      <c r="C191" s="113"/>
      <c r="D191" s="226"/>
      <c r="E191" s="967" t="s">
        <v>312</v>
      </c>
      <c r="F191" s="894"/>
      <c r="G191" s="222">
        <v>164638</v>
      </c>
      <c r="H191" s="223">
        <v>217319</v>
      </c>
      <c r="I191" s="223">
        <v>173738</v>
      </c>
      <c r="J191" s="224">
        <v>105.5</v>
      </c>
      <c r="K191" s="225">
        <f t="shared" si="5"/>
        <v>2.0944065546184726E-4</v>
      </c>
      <c r="L191" s="223">
        <f t="shared" si="6"/>
        <v>-43581</v>
      </c>
    </row>
    <row r="192" spans="1:12" ht="11.85" customHeight="1">
      <c r="A192" s="112"/>
      <c r="B192" s="113"/>
      <c r="C192" s="113"/>
      <c r="D192" s="226"/>
      <c r="E192" s="967" t="s">
        <v>274</v>
      </c>
      <c r="F192" s="894"/>
      <c r="G192" s="222">
        <v>29054</v>
      </c>
      <c r="H192" s="223">
        <v>29590</v>
      </c>
      <c r="I192" s="223">
        <v>28189</v>
      </c>
      <c r="J192" s="224">
        <v>97</v>
      </c>
      <c r="K192" s="225">
        <f t="shared" si="5"/>
        <v>3.3981757800907181E-5</v>
      </c>
      <c r="L192" s="223">
        <f t="shared" si="6"/>
        <v>-1401</v>
      </c>
    </row>
    <row r="193" spans="1:12" ht="11.85" customHeight="1">
      <c r="A193" s="112"/>
      <c r="B193" s="113"/>
      <c r="C193" s="113"/>
      <c r="D193" s="226"/>
      <c r="E193" s="967" t="s">
        <v>236</v>
      </c>
      <c r="F193" s="894"/>
      <c r="G193" s="222">
        <v>500</v>
      </c>
      <c r="H193" s="223">
        <v>0</v>
      </c>
      <c r="I193" s="223">
        <v>0</v>
      </c>
      <c r="J193" s="224">
        <v>0</v>
      </c>
      <c r="K193" s="225">
        <f t="shared" si="5"/>
        <v>0</v>
      </c>
      <c r="L193" s="223">
        <f t="shared" si="6"/>
        <v>0</v>
      </c>
    </row>
    <row r="194" spans="1:12" ht="11.85" customHeight="1">
      <c r="A194" s="112"/>
      <c r="B194" s="113"/>
      <c r="C194" s="113"/>
      <c r="D194" s="226"/>
      <c r="E194" s="967" t="s">
        <v>313</v>
      </c>
      <c r="F194" s="894"/>
      <c r="G194" s="222">
        <v>21790</v>
      </c>
      <c r="H194" s="223">
        <v>37358</v>
      </c>
      <c r="I194" s="223">
        <v>29126</v>
      </c>
      <c r="J194" s="224">
        <v>133.69999999999999</v>
      </c>
      <c r="K194" s="225">
        <f t="shared" si="5"/>
        <v>3.5111308585236177E-5</v>
      </c>
      <c r="L194" s="223">
        <f t="shared" si="6"/>
        <v>-8232</v>
      </c>
    </row>
    <row r="195" spans="1:12" ht="11.85" customHeight="1">
      <c r="A195" s="112" t="s">
        <v>1</v>
      </c>
      <c r="B195" s="113"/>
      <c r="C195" s="113"/>
      <c r="D195" s="226"/>
      <c r="E195" s="967" t="s">
        <v>278</v>
      </c>
      <c r="F195" s="894"/>
      <c r="G195" s="222">
        <v>3845</v>
      </c>
      <c r="H195" s="223">
        <v>5087</v>
      </c>
      <c r="I195" s="223">
        <v>4715</v>
      </c>
      <c r="J195" s="224">
        <v>122.6</v>
      </c>
      <c r="K195" s="225">
        <f t="shared" si="5"/>
        <v>5.6839188346971287E-6</v>
      </c>
      <c r="L195" s="223">
        <f t="shared" si="6"/>
        <v>-372</v>
      </c>
    </row>
    <row r="196" spans="1:12" ht="11.85" customHeight="1">
      <c r="A196" s="112"/>
      <c r="B196" s="113"/>
      <c r="C196" s="113"/>
      <c r="D196" s="226"/>
      <c r="E196" s="967" t="s">
        <v>237</v>
      </c>
      <c r="F196" s="894"/>
      <c r="G196" s="222">
        <v>500</v>
      </c>
      <c r="H196" s="223">
        <v>0</v>
      </c>
      <c r="I196" s="223">
        <v>0</v>
      </c>
      <c r="J196" s="224">
        <v>0</v>
      </c>
      <c r="K196" s="225">
        <f t="shared" si="5"/>
        <v>0</v>
      </c>
      <c r="L196" s="223">
        <f t="shared" si="6"/>
        <v>0</v>
      </c>
    </row>
    <row r="197" spans="1:12" ht="11.85" customHeight="1">
      <c r="A197" s="112"/>
      <c r="B197" s="113"/>
      <c r="C197" s="113"/>
      <c r="D197" s="226"/>
      <c r="E197" s="967" t="s">
        <v>314</v>
      </c>
      <c r="F197" s="894"/>
      <c r="G197" s="222">
        <v>4842</v>
      </c>
      <c r="H197" s="223">
        <v>5324</v>
      </c>
      <c r="I197" s="223">
        <v>4151</v>
      </c>
      <c r="J197" s="224">
        <v>85.7</v>
      </c>
      <c r="K197" s="225">
        <f t="shared" si="5"/>
        <v>5.004018469316603E-6</v>
      </c>
      <c r="L197" s="223">
        <f t="shared" si="6"/>
        <v>-1173</v>
      </c>
    </row>
    <row r="198" spans="1:12" ht="11.85" customHeight="1">
      <c r="A198" s="112"/>
      <c r="B198" s="113"/>
      <c r="C198" s="113"/>
      <c r="D198" s="226"/>
      <c r="E198" s="967" t="s">
        <v>280</v>
      </c>
      <c r="F198" s="894"/>
      <c r="G198" s="222">
        <v>705</v>
      </c>
      <c r="H198" s="223">
        <v>725</v>
      </c>
      <c r="I198" s="223">
        <v>672</v>
      </c>
      <c r="J198" s="224">
        <v>95.3</v>
      </c>
      <c r="K198" s="225">
        <f t="shared" si="5"/>
        <v>8.1009405236828644E-7</v>
      </c>
      <c r="L198" s="223">
        <f t="shared" si="6"/>
        <v>-53</v>
      </c>
    </row>
    <row r="199" spans="1:12" ht="11.85" customHeight="1">
      <c r="A199" s="112"/>
      <c r="B199" s="113"/>
      <c r="C199" s="113"/>
      <c r="D199" s="226"/>
      <c r="E199" s="967" t="s">
        <v>239</v>
      </c>
      <c r="F199" s="894"/>
      <c r="G199" s="222">
        <v>18700</v>
      </c>
      <c r="H199" s="223">
        <v>17478</v>
      </c>
      <c r="I199" s="223">
        <v>17478</v>
      </c>
      <c r="J199" s="224">
        <v>93.5</v>
      </c>
      <c r="K199" s="225">
        <f t="shared" si="5"/>
        <v>2.1069678344185877E-5</v>
      </c>
      <c r="L199" s="223">
        <f t="shared" si="6"/>
        <v>0</v>
      </c>
    </row>
    <row r="200" spans="1:12" ht="11.85" customHeight="1">
      <c r="A200" s="112"/>
      <c r="B200" s="113"/>
      <c r="C200" s="113"/>
      <c r="D200" s="226"/>
      <c r="E200" s="967" t="s">
        <v>240</v>
      </c>
      <c r="F200" s="894"/>
      <c r="G200" s="222">
        <v>31000</v>
      </c>
      <c r="H200" s="223">
        <v>32422</v>
      </c>
      <c r="I200" s="223">
        <v>31412</v>
      </c>
      <c r="J200" s="224">
        <v>101.3</v>
      </c>
      <c r="K200" s="225">
        <f t="shared" si="5"/>
        <v>3.7867074959810435E-5</v>
      </c>
      <c r="L200" s="223">
        <f t="shared" si="6"/>
        <v>-1010</v>
      </c>
    </row>
    <row r="201" spans="1:12" ht="11.85" customHeight="1">
      <c r="A201" s="112"/>
      <c r="B201" s="113"/>
      <c r="C201" s="113"/>
      <c r="D201" s="226"/>
      <c r="E201" s="967" t="s">
        <v>315</v>
      </c>
      <c r="F201" s="894"/>
      <c r="G201" s="222">
        <v>2421</v>
      </c>
      <c r="H201" s="223">
        <v>0</v>
      </c>
      <c r="I201" s="223">
        <v>0</v>
      </c>
      <c r="J201" s="224">
        <v>0</v>
      </c>
      <c r="K201" s="225">
        <f t="shared" si="5"/>
        <v>0</v>
      </c>
      <c r="L201" s="223">
        <f t="shared" si="6"/>
        <v>0</v>
      </c>
    </row>
    <row r="202" spans="1:12" ht="11.85" customHeight="1">
      <c r="A202" s="112"/>
      <c r="B202" s="113"/>
      <c r="C202" s="113"/>
      <c r="D202" s="226"/>
      <c r="E202" s="967" t="s">
        <v>284</v>
      </c>
      <c r="F202" s="894"/>
      <c r="G202" s="222">
        <v>427</v>
      </c>
      <c r="H202" s="223">
        <v>0</v>
      </c>
      <c r="I202" s="223">
        <v>0</v>
      </c>
      <c r="J202" s="224">
        <v>0</v>
      </c>
      <c r="K202" s="225">
        <f t="shared" si="5"/>
        <v>0</v>
      </c>
      <c r="L202" s="223">
        <f t="shared" si="6"/>
        <v>0</v>
      </c>
    </row>
    <row r="203" spans="1:12" ht="11.85" customHeight="1">
      <c r="A203" s="112"/>
      <c r="B203" s="113"/>
      <c r="C203" s="113"/>
      <c r="D203" s="226"/>
      <c r="E203" s="967" t="s">
        <v>316</v>
      </c>
      <c r="F203" s="894"/>
      <c r="G203" s="222">
        <v>0</v>
      </c>
      <c r="H203" s="223">
        <v>2550</v>
      </c>
      <c r="I203" s="223">
        <v>1803</v>
      </c>
      <c r="J203" s="224">
        <v>0</v>
      </c>
      <c r="K203" s="225">
        <f t="shared" si="5"/>
        <v>2.1735112744345542E-6</v>
      </c>
      <c r="L203" s="223">
        <f t="shared" si="6"/>
        <v>-747</v>
      </c>
    </row>
    <row r="204" spans="1:12" ht="11.85" customHeight="1">
      <c r="A204" s="112"/>
      <c r="B204" s="113"/>
      <c r="C204" s="113"/>
      <c r="D204" s="226"/>
      <c r="E204" s="967" t="s">
        <v>317</v>
      </c>
      <c r="F204" s="894"/>
      <c r="G204" s="222">
        <v>0</v>
      </c>
      <c r="H204" s="223">
        <v>450</v>
      </c>
      <c r="I204" s="223">
        <v>318</v>
      </c>
      <c r="J204" s="224">
        <v>0</v>
      </c>
      <c r="K204" s="225">
        <f t="shared" si="5"/>
        <v>3.8334807835284986E-7</v>
      </c>
      <c r="L204" s="223">
        <f t="shared" si="6"/>
        <v>-132</v>
      </c>
    </row>
    <row r="205" spans="1:12" ht="11.85" customHeight="1">
      <c r="A205" s="112"/>
      <c r="B205" s="113"/>
      <c r="C205" s="113"/>
      <c r="D205" s="226"/>
      <c r="E205" s="967" t="s">
        <v>244</v>
      </c>
      <c r="F205" s="894"/>
      <c r="G205" s="222">
        <v>341966</v>
      </c>
      <c r="H205" s="223">
        <v>345278</v>
      </c>
      <c r="I205" s="223">
        <v>332081</v>
      </c>
      <c r="J205" s="224">
        <v>97.1</v>
      </c>
      <c r="K205" s="225">
        <f t="shared" si="5"/>
        <v>4.0032268304242996E-4</v>
      </c>
      <c r="L205" s="223">
        <f t="shared" si="6"/>
        <v>-13197</v>
      </c>
    </row>
    <row r="206" spans="1:12" ht="11.85" customHeight="1">
      <c r="A206" s="112"/>
      <c r="B206" s="113"/>
      <c r="C206" s="113"/>
      <c r="D206" s="226"/>
      <c r="E206" s="967" t="s">
        <v>318</v>
      </c>
      <c r="F206" s="894"/>
      <c r="G206" s="222">
        <v>1950000</v>
      </c>
      <c r="H206" s="223">
        <v>594609</v>
      </c>
      <c r="I206" s="223">
        <v>453109</v>
      </c>
      <c r="J206" s="224">
        <v>23.2</v>
      </c>
      <c r="K206" s="225">
        <f t="shared" si="5"/>
        <v>5.462215862716398E-4</v>
      </c>
      <c r="L206" s="223">
        <f t="shared" si="6"/>
        <v>-141500</v>
      </c>
    </row>
    <row r="207" spans="1:12" ht="11.85" customHeight="1">
      <c r="A207" s="820"/>
      <c r="B207" s="113"/>
      <c r="C207" s="113"/>
      <c r="D207" s="226"/>
      <c r="E207" s="967" t="s">
        <v>286</v>
      </c>
      <c r="F207" s="894"/>
      <c r="G207" s="222">
        <v>0</v>
      </c>
      <c r="H207" s="223">
        <v>18550</v>
      </c>
      <c r="I207" s="223">
        <v>0</v>
      </c>
      <c r="J207" s="224">
        <v>0</v>
      </c>
      <c r="K207" s="225">
        <f t="shared" si="5"/>
        <v>0</v>
      </c>
      <c r="L207" s="223">
        <f t="shared" si="6"/>
        <v>-18550</v>
      </c>
    </row>
    <row r="208" spans="1:12" ht="11.85" customHeight="1">
      <c r="A208" s="822"/>
      <c r="B208" s="823"/>
      <c r="C208" s="823"/>
      <c r="D208" s="824"/>
      <c r="E208" s="979" t="s">
        <v>248</v>
      </c>
      <c r="F208" s="903"/>
      <c r="G208" s="236">
        <v>20000</v>
      </c>
      <c r="H208" s="237">
        <v>0</v>
      </c>
      <c r="I208" s="237">
        <v>0</v>
      </c>
      <c r="J208" s="238">
        <v>0</v>
      </c>
      <c r="K208" s="239">
        <f t="shared" si="5"/>
        <v>0</v>
      </c>
      <c r="L208" s="237">
        <f t="shared" si="6"/>
        <v>0</v>
      </c>
    </row>
    <row r="209" spans="1:12">
      <c r="A209" s="820"/>
      <c r="B209" s="113"/>
      <c r="C209" s="113"/>
      <c r="D209" s="226"/>
      <c r="E209" s="990" t="s">
        <v>319</v>
      </c>
      <c r="F209" s="991"/>
      <c r="G209" s="240">
        <v>48424</v>
      </c>
      <c r="H209" s="241">
        <v>55250</v>
      </c>
      <c r="I209" s="241">
        <v>52423</v>
      </c>
      <c r="J209" s="242">
        <v>108.3</v>
      </c>
      <c r="K209" s="243">
        <f t="shared" si="5"/>
        <v>6.3195774564438515E-5</v>
      </c>
      <c r="L209" s="241">
        <f t="shared" si="6"/>
        <v>-2827</v>
      </c>
    </row>
    <row r="210" spans="1:12" ht="11.85" customHeight="1">
      <c r="A210" s="112"/>
      <c r="B210" s="113"/>
      <c r="C210" s="113"/>
      <c r="D210" s="226"/>
      <c r="E210" s="992" t="s">
        <v>291</v>
      </c>
      <c r="F210" s="993"/>
      <c r="G210" s="222">
        <v>8695</v>
      </c>
      <c r="H210" s="223">
        <v>9750</v>
      </c>
      <c r="I210" s="223">
        <v>9251</v>
      </c>
      <c r="J210" s="224">
        <v>106.4</v>
      </c>
      <c r="K210" s="225">
        <f t="shared" si="5"/>
        <v>1.1152053688183063E-5</v>
      </c>
      <c r="L210" s="223">
        <f t="shared" si="6"/>
        <v>-499</v>
      </c>
    </row>
    <row r="211" spans="1:12" ht="11.85" customHeight="1">
      <c r="A211" s="112"/>
      <c r="B211" s="113"/>
      <c r="C211" s="113"/>
      <c r="D211" s="226"/>
      <c r="E211" s="967" t="s">
        <v>320</v>
      </c>
      <c r="F211" s="894"/>
      <c r="G211" s="222">
        <v>0</v>
      </c>
      <c r="H211" s="223">
        <v>10200</v>
      </c>
      <c r="I211" s="223">
        <v>205</v>
      </c>
      <c r="J211" s="224">
        <v>0</v>
      </c>
      <c r="K211" s="225">
        <f t="shared" si="5"/>
        <v>2.4712690585639691E-7</v>
      </c>
      <c r="L211" s="223">
        <f t="shared" si="6"/>
        <v>-9995</v>
      </c>
    </row>
    <row r="212" spans="1:12" ht="11.85" customHeight="1">
      <c r="A212" s="112"/>
      <c r="B212" s="113"/>
      <c r="C212" s="113"/>
      <c r="D212" s="226"/>
      <c r="E212" s="967" t="s">
        <v>295</v>
      </c>
      <c r="F212" s="894"/>
      <c r="G212" s="222">
        <v>0</v>
      </c>
      <c r="H212" s="223">
        <v>1800</v>
      </c>
      <c r="I212" s="223">
        <v>36</v>
      </c>
      <c r="J212" s="224">
        <v>0</v>
      </c>
      <c r="K212" s="225">
        <f t="shared" si="5"/>
        <v>4.3397895662586777E-8</v>
      </c>
      <c r="L212" s="223">
        <f t="shared" si="6"/>
        <v>-1764</v>
      </c>
    </row>
    <row r="213" spans="1:12" ht="11.85" customHeight="1">
      <c r="A213" s="956"/>
      <c r="B213" s="957"/>
      <c r="C213" s="957"/>
      <c r="D213" s="958"/>
      <c r="E213" s="967" t="s">
        <v>321</v>
      </c>
      <c r="F213" s="894"/>
      <c r="G213" s="222">
        <v>0</v>
      </c>
      <c r="H213" s="223">
        <v>2000</v>
      </c>
      <c r="I213" s="223">
        <v>0</v>
      </c>
      <c r="J213" s="224">
        <v>0</v>
      </c>
      <c r="K213" s="225">
        <f t="shared" ref="K213:K276" si="7">+I213/$I$7</f>
        <v>0</v>
      </c>
      <c r="L213" s="223">
        <f t="shared" ref="L213:L270" si="8">+I213-H213</f>
        <v>-2000</v>
      </c>
    </row>
    <row r="214" spans="1:12" ht="11.85" customHeight="1">
      <c r="A214" s="956"/>
      <c r="B214" s="957"/>
      <c r="C214" s="957"/>
      <c r="D214" s="958"/>
      <c r="E214" s="967" t="s">
        <v>297</v>
      </c>
      <c r="F214" s="894"/>
      <c r="G214" s="222">
        <v>0</v>
      </c>
      <c r="H214" s="223">
        <v>0</v>
      </c>
      <c r="I214" s="223">
        <v>0</v>
      </c>
      <c r="J214" s="224">
        <v>0</v>
      </c>
      <c r="K214" s="225">
        <f t="shared" si="7"/>
        <v>0</v>
      </c>
      <c r="L214" s="223">
        <f t="shared" si="8"/>
        <v>0</v>
      </c>
    </row>
    <row r="215" spans="1:12" ht="50.25" customHeight="1">
      <c r="A215" s="956"/>
      <c r="B215" s="957"/>
      <c r="C215" s="957"/>
      <c r="D215" s="958"/>
      <c r="E215" s="967" t="s">
        <v>322</v>
      </c>
      <c r="F215" s="894"/>
      <c r="G215" s="222">
        <v>0</v>
      </c>
      <c r="H215" s="223">
        <v>1011</v>
      </c>
      <c r="I215" s="223">
        <v>990</v>
      </c>
      <c r="J215" s="224">
        <v>0</v>
      </c>
      <c r="K215" s="225">
        <f t="shared" si="7"/>
        <v>1.1934421307211363E-6</v>
      </c>
      <c r="L215" s="223">
        <f t="shared" si="8"/>
        <v>-21</v>
      </c>
    </row>
    <row r="216" spans="1:12" ht="24" customHeight="1">
      <c r="A216" s="112"/>
      <c r="B216" s="113"/>
      <c r="C216" s="113"/>
      <c r="D216" s="226"/>
      <c r="E216" s="967" t="s">
        <v>258</v>
      </c>
      <c r="F216" s="894"/>
      <c r="G216" s="222">
        <v>0</v>
      </c>
      <c r="H216" s="223">
        <v>2039</v>
      </c>
      <c r="I216" s="223">
        <v>2038</v>
      </c>
      <c r="J216" s="224">
        <v>0</v>
      </c>
      <c r="K216" s="225">
        <f t="shared" si="7"/>
        <v>2.4568030933431068E-6</v>
      </c>
      <c r="L216" s="223">
        <f t="shared" si="8"/>
        <v>-1</v>
      </c>
    </row>
    <row r="217" spans="1:12" ht="11.85" customHeight="1">
      <c r="A217" s="112"/>
      <c r="B217" s="113"/>
      <c r="C217" s="113"/>
      <c r="D217" s="227"/>
      <c r="E217" s="967" t="s">
        <v>308</v>
      </c>
      <c r="F217" s="894"/>
      <c r="G217" s="222">
        <v>2000</v>
      </c>
      <c r="H217" s="223">
        <v>624</v>
      </c>
      <c r="I217" s="223">
        <v>153</v>
      </c>
      <c r="J217" s="224">
        <v>7.6</v>
      </c>
      <c r="K217" s="225">
        <f t="shared" si="7"/>
        <v>1.8444105656599379E-7</v>
      </c>
      <c r="L217" s="223">
        <f t="shared" si="8"/>
        <v>-471</v>
      </c>
    </row>
    <row r="218" spans="1:12" s="220" customFormat="1" ht="13.5" customHeight="1">
      <c r="A218" s="112" t="s">
        <v>1</v>
      </c>
      <c r="B218" s="113"/>
      <c r="C218" s="226"/>
      <c r="D218" s="965" t="s">
        <v>259</v>
      </c>
      <c r="E218" s="917"/>
      <c r="F218" s="966"/>
      <c r="G218" s="228">
        <v>2050000</v>
      </c>
      <c r="H218" s="229">
        <v>4278945</v>
      </c>
      <c r="I218" s="229">
        <v>4271360</v>
      </c>
      <c r="J218" s="230">
        <v>208.4</v>
      </c>
      <c r="K218" s="250">
        <f t="shared" si="7"/>
        <v>5.1491121004818511E-3</v>
      </c>
      <c r="L218" s="229">
        <f t="shared" si="8"/>
        <v>-7585</v>
      </c>
    </row>
    <row r="219" spans="1:12" ht="42" customHeight="1">
      <c r="A219" s="112"/>
      <c r="B219" s="113"/>
      <c r="C219" s="113"/>
      <c r="D219" s="221" t="s">
        <v>1</v>
      </c>
      <c r="E219" s="967" t="s">
        <v>323</v>
      </c>
      <c r="F219" s="894"/>
      <c r="G219" s="222">
        <v>0</v>
      </c>
      <c r="H219" s="223">
        <v>1400000</v>
      </c>
      <c r="I219" s="223">
        <v>1400000</v>
      </c>
      <c r="J219" s="224">
        <v>0</v>
      </c>
      <c r="K219" s="225">
        <f t="shared" si="7"/>
        <v>1.6876959424339301E-3</v>
      </c>
      <c r="L219" s="223">
        <f t="shared" si="8"/>
        <v>0</v>
      </c>
    </row>
    <row r="220" spans="1:12" ht="49.5" customHeight="1">
      <c r="A220" s="112"/>
      <c r="B220" s="113"/>
      <c r="C220" s="113"/>
      <c r="D220" s="226"/>
      <c r="E220" s="967" t="s">
        <v>69</v>
      </c>
      <c r="F220" s="894"/>
      <c r="G220" s="222">
        <v>2000000</v>
      </c>
      <c r="H220" s="223">
        <v>2827087</v>
      </c>
      <c r="I220" s="223">
        <v>2819502</v>
      </c>
      <c r="J220" s="224">
        <v>141</v>
      </c>
      <c r="K220" s="225">
        <f t="shared" si="7"/>
        <v>3.398901489345965E-3</v>
      </c>
      <c r="L220" s="223">
        <f t="shared" si="8"/>
        <v>-7585</v>
      </c>
    </row>
    <row r="221" spans="1:12" ht="61.5" customHeight="1">
      <c r="A221" s="112"/>
      <c r="B221" s="113"/>
      <c r="C221" s="150"/>
      <c r="D221" s="227"/>
      <c r="E221" s="967" t="s">
        <v>324</v>
      </c>
      <c r="F221" s="894"/>
      <c r="G221" s="222">
        <v>50000</v>
      </c>
      <c r="H221" s="223">
        <v>51858</v>
      </c>
      <c r="I221" s="223">
        <v>51858</v>
      </c>
      <c r="J221" s="224">
        <v>103.7</v>
      </c>
      <c r="K221" s="225">
        <f t="shared" si="7"/>
        <v>6.2514668701956253E-5</v>
      </c>
      <c r="L221" s="223">
        <f t="shared" si="8"/>
        <v>0</v>
      </c>
    </row>
    <row r="222" spans="1:12" s="213" customFormat="1" ht="30.75" customHeight="1">
      <c r="A222" s="232" t="s">
        <v>1</v>
      </c>
      <c r="B222" s="233"/>
      <c r="C222" s="980" t="s">
        <v>100</v>
      </c>
      <c r="D222" s="981"/>
      <c r="E222" s="981"/>
      <c r="F222" s="982"/>
      <c r="G222" s="216">
        <v>18544444</v>
      </c>
      <c r="H222" s="217">
        <v>24012767</v>
      </c>
      <c r="I222" s="217">
        <v>21301921</v>
      </c>
      <c r="J222" s="218">
        <v>114.9</v>
      </c>
      <c r="K222" s="219">
        <f t="shared" si="7"/>
        <v>2.5679404026962949E-2</v>
      </c>
      <c r="L222" s="217">
        <f t="shared" si="8"/>
        <v>-2710846</v>
      </c>
    </row>
    <row r="223" spans="1:12" s="220" customFormat="1" ht="13.5" customHeight="1">
      <c r="A223" s="112"/>
      <c r="B223" s="113"/>
      <c r="C223" s="106" t="s">
        <v>1</v>
      </c>
      <c r="D223" s="965" t="s">
        <v>232</v>
      </c>
      <c r="E223" s="917"/>
      <c r="F223" s="966"/>
      <c r="G223" s="228">
        <v>18544444</v>
      </c>
      <c r="H223" s="229">
        <v>24012767</v>
      </c>
      <c r="I223" s="229">
        <v>21301921</v>
      </c>
      <c r="J223" s="230">
        <v>114.9</v>
      </c>
      <c r="K223" s="250">
        <f t="shared" si="7"/>
        <v>2.5679404026962949E-2</v>
      </c>
      <c r="L223" s="229">
        <f t="shared" si="8"/>
        <v>-2710846</v>
      </c>
    </row>
    <row r="224" spans="1:12" ht="49.5" customHeight="1">
      <c r="A224" s="112" t="s">
        <v>1</v>
      </c>
      <c r="B224" s="113"/>
      <c r="C224" s="113"/>
      <c r="D224" s="221"/>
      <c r="E224" s="967" t="s">
        <v>325</v>
      </c>
      <c r="F224" s="894"/>
      <c r="G224" s="222">
        <v>16755856</v>
      </c>
      <c r="H224" s="223">
        <v>21197986</v>
      </c>
      <c r="I224" s="223">
        <v>18803100</v>
      </c>
      <c r="J224" s="224">
        <v>112.2</v>
      </c>
      <c r="K224" s="225">
        <f t="shared" si="7"/>
        <v>2.2667082553699595E-2</v>
      </c>
      <c r="L224" s="223">
        <f t="shared" si="8"/>
        <v>-2394886</v>
      </c>
    </row>
    <row r="225" spans="1:12" ht="48.75" customHeight="1">
      <c r="A225" s="112"/>
      <c r="B225" s="113"/>
      <c r="C225" s="113"/>
      <c r="D225" s="226"/>
      <c r="E225" s="967" t="s">
        <v>311</v>
      </c>
      <c r="F225" s="894"/>
      <c r="G225" s="222">
        <v>0</v>
      </c>
      <c r="H225" s="223">
        <v>540000</v>
      </c>
      <c r="I225" s="223">
        <v>444520</v>
      </c>
      <c r="J225" s="224">
        <v>0</v>
      </c>
      <c r="K225" s="225">
        <f t="shared" si="7"/>
        <v>5.358675716648076E-4</v>
      </c>
      <c r="L225" s="223">
        <f t="shared" si="8"/>
        <v>-95480</v>
      </c>
    </row>
    <row r="226" spans="1:12" ht="11.85" customHeight="1">
      <c r="A226" s="112"/>
      <c r="B226" s="113"/>
      <c r="C226" s="113"/>
      <c r="D226" s="226"/>
      <c r="E226" s="967" t="s">
        <v>326</v>
      </c>
      <c r="F226" s="894"/>
      <c r="G226" s="222">
        <v>796874</v>
      </c>
      <c r="H226" s="223">
        <v>1225276</v>
      </c>
      <c r="I226" s="223">
        <v>1225275</v>
      </c>
      <c r="J226" s="224">
        <v>153.80000000000001</v>
      </c>
      <c r="K226" s="225">
        <f t="shared" si="7"/>
        <v>1.477065461332667E-3</v>
      </c>
      <c r="L226" s="223">
        <f t="shared" si="8"/>
        <v>-1</v>
      </c>
    </row>
    <row r="227" spans="1:12" ht="11.85" customHeight="1">
      <c r="A227" s="112"/>
      <c r="B227" s="113"/>
      <c r="C227" s="113"/>
      <c r="D227" s="226"/>
      <c r="E227" s="967" t="s">
        <v>327</v>
      </c>
      <c r="F227" s="894"/>
      <c r="G227" s="222">
        <v>140626</v>
      </c>
      <c r="H227" s="223">
        <v>216226</v>
      </c>
      <c r="I227" s="223">
        <v>216225</v>
      </c>
      <c r="J227" s="224">
        <v>153.80000000000001</v>
      </c>
      <c r="K227" s="225">
        <f t="shared" si="7"/>
        <v>2.606586108234118E-4</v>
      </c>
      <c r="L227" s="223">
        <f t="shared" si="8"/>
        <v>-1</v>
      </c>
    </row>
    <row r="228" spans="1:12" ht="11.85" customHeight="1">
      <c r="A228" s="112"/>
      <c r="B228" s="113"/>
      <c r="C228" s="113"/>
      <c r="D228" s="226"/>
      <c r="E228" s="967" t="s">
        <v>312</v>
      </c>
      <c r="F228" s="894"/>
      <c r="G228" s="222">
        <v>184250</v>
      </c>
      <c r="H228" s="223">
        <v>258114</v>
      </c>
      <c r="I228" s="223">
        <v>179847</v>
      </c>
      <c r="J228" s="224">
        <v>97.6</v>
      </c>
      <c r="K228" s="225">
        <f t="shared" si="7"/>
        <v>2.1680503725636787E-4</v>
      </c>
      <c r="L228" s="223">
        <f t="shared" si="8"/>
        <v>-78267</v>
      </c>
    </row>
    <row r="229" spans="1:12" ht="11.85" customHeight="1">
      <c r="A229" s="112"/>
      <c r="B229" s="113"/>
      <c r="C229" s="113"/>
      <c r="D229" s="226"/>
      <c r="E229" s="967" t="s">
        <v>274</v>
      </c>
      <c r="F229" s="894"/>
      <c r="G229" s="222">
        <v>32514</v>
      </c>
      <c r="H229" s="223">
        <v>45546</v>
      </c>
      <c r="I229" s="223">
        <v>31738</v>
      </c>
      <c r="J229" s="224">
        <v>97.6</v>
      </c>
      <c r="K229" s="225">
        <f t="shared" si="7"/>
        <v>3.8260067014977195E-5</v>
      </c>
      <c r="L229" s="223">
        <f t="shared" si="8"/>
        <v>-13808</v>
      </c>
    </row>
    <row r="230" spans="1:12" ht="11.85" customHeight="1">
      <c r="A230" s="112"/>
      <c r="B230" s="113"/>
      <c r="C230" s="113"/>
      <c r="D230" s="226"/>
      <c r="E230" s="967" t="s">
        <v>328</v>
      </c>
      <c r="F230" s="894"/>
      <c r="G230" s="222">
        <v>15354</v>
      </c>
      <c r="H230" s="223">
        <v>10263</v>
      </c>
      <c r="I230" s="223">
        <v>10261</v>
      </c>
      <c r="J230" s="224">
        <v>66.8</v>
      </c>
      <c r="K230" s="225">
        <f t="shared" si="7"/>
        <v>1.236960576093897E-5</v>
      </c>
      <c r="L230" s="223">
        <f t="shared" si="8"/>
        <v>-2</v>
      </c>
    </row>
    <row r="231" spans="1:12" ht="11.85" customHeight="1">
      <c r="A231" s="112"/>
      <c r="B231" s="113"/>
      <c r="C231" s="113"/>
      <c r="D231" s="226"/>
      <c r="E231" s="967" t="s">
        <v>276</v>
      </c>
      <c r="F231" s="894"/>
      <c r="G231" s="222">
        <v>2710</v>
      </c>
      <c r="H231" s="223">
        <v>1814</v>
      </c>
      <c r="I231" s="223">
        <v>1811</v>
      </c>
      <c r="J231" s="224">
        <v>66.8</v>
      </c>
      <c r="K231" s="225">
        <f t="shared" si="7"/>
        <v>2.1831552512484624E-6</v>
      </c>
      <c r="L231" s="223">
        <f t="shared" si="8"/>
        <v>-3</v>
      </c>
    </row>
    <row r="232" spans="1:12" ht="11.85" customHeight="1">
      <c r="A232" s="112"/>
      <c r="B232" s="113"/>
      <c r="C232" s="113"/>
      <c r="D232" s="226"/>
      <c r="E232" s="967" t="s">
        <v>313</v>
      </c>
      <c r="F232" s="894"/>
      <c r="G232" s="222">
        <v>30319</v>
      </c>
      <c r="H232" s="223">
        <v>48716</v>
      </c>
      <c r="I232" s="223">
        <v>32612</v>
      </c>
      <c r="J232" s="224">
        <v>107.6</v>
      </c>
      <c r="K232" s="225">
        <f t="shared" si="7"/>
        <v>3.9313671481896664E-5</v>
      </c>
      <c r="L232" s="223">
        <f t="shared" si="8"/>
        <v>-16104</v>
      </c>
    </row>
    <row r="233" spans="1:12" ht="11.85" customHeight="1">
      <c r="A233" s="112"/>
      <c r="B233" s="113"/>
      <c r="C233" s="113"/>
      <c r="D233" s="226"/>
      <c r="E233" s="967" t="s">
        <v>278</v>
      </c>
      <c r="F233" s="894"/>
      <c r="G233" s="222">
        <v>5350</v>
      </c>
      <c r="H233" s="223">
        <v>8598</v>
      </c>
      <c r="I233" s="223">
        <v>5755</v>
      </c>
      <c r="J233" s="224">
        <v>107.6</v>
      </c>
      <c r="K233" s="225">
        <f t="shared" si="7"/>
        <v>6.937635820505191E-6</v>
      </c>
      <c r="L233" s="223">
        <f t="shared" si="8"/>
        <v>-2843</v>
      </c>
    </row>
    <row r="234" spans="1:12" ht="11.85" customHeight="1">
      <c r="A234" s="112"/>
      <c r="B234" s="113"/>
      <c r="C234" s="113"/>
      <c r="D234" s="226"/>
      <c r="E234" s="967" t="s">
        <v>314</v>
      </c>
      <c r="F234" s="894"/>
      <c r="G234" s="222">
        <v>4891</v>
      </c>
      <c r="H234" s="223">
        <v>6424</v>
      </c>
      <c r="I234" s="223">
        <v>2655</v>
      </c>
      <c r="J234" s="224">
        <v>54.3</v>
      </c>
      <c r="K234" s="225">
        <f t="shared" si="7"/>
        <v>3.2005948051157746E-6</v>
      </c>
      <c r="L234" s="223">
        <f t="shared" si="8"/>
        <v>-3769</v>
      </c>
    </row>
    <row r="235" spans="1:12" ht="11.85" customHeight="1">
      <c r="A235" s="112"/>
      <c r="B235" s="113"/>
      <c r="C235" s="113"/>
      <c r="D235" s="226"/>
      <c r="E235" s="967" t="s">
        <v>280</v>
      </c>
      <c r="F235" s="894"/>
      <c r="G235" s="222">
        <v>862</v>
      </c>
      <c r="H235" s="223">
        <v>1134</v>
      </c>
      <c r="I235" s="223">
        <v>468</v>
      </c>
      <c r="J235" s="224">
        <v>54.3</v>
      </c>
      <c r="K235" s="225">
        <f t="shared" si="7"/>
        <v>5.6417264361362805E-7</v>
      </c>
      <c r="L235" s="223">
        <f t="shared" si="8"/>
        <v>-666</v>
      </c>
    </row>
    <row r="236" spans="1:12" ht="11.85" customHeight="1">
      <c r="A236" s="112"/>
      <c r="B236" s="113"/>
      <c r="C236" s="113"/>
      <c r="D236" s="226"/>
      <c r="E236" s="967" t="s">
        <v>329</v>
      </c>
      <c r="F236" s="894"/>
      <c r="G236" s="222">
        <v>273700</v>
      </c>
      <c r="H236" s="223">
        <v>91188</v>
      </c>
      <c r="I236" s="223">
        <v>79572</v>
      </c>
      <c r="J236" s="224">
        <v>29.1</v>
      </c>
      <c r="K236" s="225">
        <f t="shared" si="7"/>
        <v>9.5923815379537634E-5</v>
      </c>
      <c r="L236" s="223">
        <f t="shared" si="8"/>
        <v>-11616</v>
      </c>
    </row>
    <row r="237" spans="1:12" ht="11.85" customHeight="1">
      <c r="A237" s="112"/>
      <c r="B237" s="113"/>
      <c r="C237" s="113"/>
      <c r="D237" s="226"/>
      <c r="E237" s="967" t="s">
        <v>282</v>
      </c>
      <c r="F237" s="894"/>
      <c r="G237" s="222">
        <v>48300</v>
      </c>
      <c r="H237" s="223">
        <v>16092</v>
      </c>
      <c r="I237" s="223">
        <v>14042</v>
      </c>
      <c r="J237" s="224">
        <v>29.1</v>
      </c>
      <c r="K237" s="225">
        <f t="shared" si="7"/>
        <v>1.6927590302612319E-5</v>
      </c>
      <c r="L237" s="223">
        <f t="shared" si="8"/>
        <v>-2050</v>
      </c>
    </row>
    <row r="238" spans="1:12" ht="11.85" customHeight="1">
      <c r="A238" s="112"/>
      <c r="B238" s="113"/>
      <c r="C238" s="113"/>
      <c r="D238" s="226"/>
      <c r="E238" s="967" t="s">
        <v>315</v>
      </c>
      <c r="F238" s="894"/>
      <c r="G238" s="222">
        <v>6816</v>
      </c>
      <c r="H238" s="223">
        <v>33012</v>
      </c>
      <c r="I238" s="223">
        <v>31853</v>
      </c>
      <c r="J238" s="224">
        <v>467.3</v>
      </c>
      <c r="K238" s="225">
        <f t="shared" si="7"/>
        <v>3.8398699181677128E-5</v>
      </c>
      <c r="L238" s="223">
        <f t="shared" si="8"/>
        <v>-1159</v>
      </c>
    </row>
    <row r="239" spans="1:12" ht="11.85" customHeight="1">
      <c r="A239" s="112"/>
      <c r="B239" s="113"/>
      <c r="C239" s="113"/>
      <c r="D239" s="226"/>
      <c r="E239" s="967" t="s">
        <v>284</v>
      </c>
      <c r="F239" s="894"/>
      <c r="G239" s="222">
        <v>1204</v>
      </c>
      <c r="H239" s="223">
        <v>5826</v>
      </c>
      <c r="I239" s="223">
        <v>5621</v>
      </c>
      <c r="J239" s="224">
        <v>466.9</v>
      </c>
      <c r="K239" s="225">
        <f t="shared" si="7"/>
        <v>6.7760992088722295E-6</v>
      </c>
      <c r="L239" s="223">
        <f t="shared" si="8"/>
        <v>-205</v>
      </c>
    </row>
    <row r="240" spans="1:12" ht="11.85" customHeight="1">
      <c r="A240" s="112"/>
      <c r="B240" s="113"/>
      <c r="C240" s="113"/>
      <c r="D240" s="226"/>
      <c r="E240" s="967" t="s">
        <v>318</v>
      </c>
      <c r="F240" s="894"/>
      <c r="G240" s="222">
        <v>206074</v>
      </c>
      <c r="H240" s="223">
        <v>254069</v>
      </c>
      <c r="I240" s="223">
        <v>178917</v>
      </c>
      <c r="J240" s="224">
        <v>86.8</v>
      </c>
      <c r="K240" s="225">
        <f t="shared" si="7"/>
        <v>2.1568392495175106E-4</v>
      </c>
      <c r="L240" s="223">
        <f t="shared" si="8"/>
        <v>-75152</v>
      </c>
    </row>
    <row r="241" spans="1:12" ht="11.85" customHeight="1">
      <c r="A241" s="112"/>
      <c r="B241" s="113"/>
      <c r="C241" s="113"/>
      <c r="D241" s="226"/>
      <c r="E241" s="967" t="s">
        <v>286</v>
      </c>
      <c r="F241" s="894"/>
      <c r="G241" s="222">
        <v>36364</v>
      </c>
      <c r="H241" s="223">
        <v>44834</v>
      </c>
      <c r="I241" s="223">
        <v>31574</v>
      </c>
      <c r="J241" s="224">
        <v>86.8</v>
      </c>
      <c r="K241" s="225">
        <f t="shared" si="7"/>
        <v>3.806236549029208E-5</v>
      </c>
      <c r="L241" s="223">
        <f t="shared" si="8"/>
        <v>-13260</v>
      </c>
    </row>
    <row r="242" spans="1:12" ht="27" customHeight="1">
      <c r="A242" s="112"/>
      <c r="B242" s="113"/>
      <c r="C242" s="113"/>
      <c r="D242" s="226"/>
      <c r="E242" s="967" t="s">
        <v>330</v>
      </c>
      <c r="F242" s="894"/>
      <c r="G242" s="222">
        <v>662</v>
      </c>
      <c r="H242" s="223">
        <v>975</v>
      </c>
      <c r="I242" s="223">
        <v>471</v>
      </c>
      <c r="J242" s="224">
        <v>71.099999999999994</v>
      </c>
      <c r="K242" s="225">
        <f t="shared" si="7"/>
        <v>5.6778913491884362E-7</v>
      </c>
      <c r="L242" s="223">
        <f t="shared" si="8"/>
        <v>-504</v>
      </c>
    </row>
    <row r="243" spans="1:12" ht="24" customHeight="1">
      <c r="A243" s="112"/>
      <c r="B243" s="113"/>
      <c r="C243" s="113"/>
      <c r="D243" s="226"/>
      <c r="E243" s="967" t="s">
        <v>331</v>
      </c>
      <c r="F243" s="894"/>
      <c r="G243" s="222">
        <v>118</v>
      </c>
      <c r="H243" s="223">
        <v>170</v>
      </c>
      <c r="I243" s="223">
        <v>83</v>
      </c>
      <c r="J243" s="224">
        <v>70.400000000000006</v>
      </c>
      <c r="K243" s="225">
        <f t="shared" si="7"/>
        <v>1.0005625944429728E-7</v>
      </c>
      <c r="L243" s="223">
        <f t="shared" si="8"/>
        <v>-87</v>
      </c>
    </row>
    <row r="244" spans="1:12" ht="11.85" customHeight="1">
      <c r="A244" s="112"/>
      <c r="B244" s="113"/>
      <c r="C244" s="113"/>
      <c r="D244" s="226"/>
      <c r="E244" s="967" t="s">
        <v>320</v>
      </c>
      <c r="F244" s="894"/>
      <c r="G244" s="222">
        <v>1360</v>
      </c>
      <c r="H244" s="223">
        <v>3956</v>
      </c>
      <c r="I244" s="223">
        <v>3573</v>
      </c>
      <c r="J244" s="224">
        <v>262.7</v>
      </c>
      <c r="K244" s="225">
        <f t="shared" si="7"/>
        <v>4.3072411445117377E-6</v>
      </c>
      <c r="L244" s="223">
        <f t="shared" si="8"/>
        <v>-383</v>
      </c>
    </row>
    <row r="245" spans="1:12" ht="11.85" customHeight="1">
      <c r="A245" s="112"/>
      <c r="B245" s="113"/>
      <c r="C245" s="113"/>
      <c r="D245" s="226"/>
      <c r="E245" s="967" t="s">
        <v>295</v>
      </c>
      <c r="F245" s="894"/>
      <c r="G245" s="222">
        <v>240</v>
      </c>
      <c r="H245" s="223">
        <v>698</v>
      </c>
      <c r="I245" s="223">
        <v>631</v>
      </c>
      <c r="J245" s="224">
        <v>262.7</v>
      </c>
      <c r="K245" s="225">
        <f t="shared" si="7"/>
        <v>7.606686711970071E-7</v>
      </c>
      <c r="L245" s="223">
        <f t="shared" si="8"/>
        <v>-67</v>
      </c>
    </row>
    <row r="246" spans="1:12" ht="11.85" customHeight="1">
      <c r="A246" s="149"/>
      <c r="B246" s="150"/>
      <c r="C246" s="150"/>
      <c r="D246" s="227"/>
      <c r="E246" s="967" t="s">
        <v>332</v>
      </c>
      <c r="F246" s="894"/>
      <c r="G246" s="222">
        <v>0</v>
      </c>
      <c r="H246" s="223">
        <v>1850</v>
      </c>
      <c r="I246" s="223">
        <v>1319</v>
      </c>
      <c r="J246" s="224">
        <v>0</v>
      </c>
      <c r="K246" s="225">
        <f t="shared" si="7"/>
        <v>1.5900506771931099E-6</v>
      </c>
      <c r="L246" s="223">
        <f t="shared" si="8"/>
        <v>-531</v>
      </c>
    </row>
    <row r="247" spans="1:12" s="213" customFormat="1" ht="30.75" customHeight="1">
      <c r="A247" s="959" t="s">
        <v>333</v>
      </c>
      <c r="B247" s="960"/>
      <c r="C247" s="960"/>
      <c r="D247" s="960"/>
      <c r="E247" s="960"/>
      <c r="F247" s="961"/>
      <c r="G247" s="825">
        <v>30000</v>
      </c>
      <c r="H247" s="826">
        <v>1783870</v>
      </c>
      <c r="I247" s="826">
        <v>1781970</v>
      </c>
      <c r="J247" s="827">
        <v>5939.9</v>
      </c>
      <c r="K247" s="828">
        <f t="shared" si="7"/>
        <v>2.1481596703849934E-3</v>
      </c>
      <c r="L247" s="826">
        <f t="shared" si="8"/>
        <v>-1900</v>
      </c>
    </row>
    <row r="248" spans="1:12" s="213" customFormat="1" ht="15" customHeight="1">
      <c r="A248" s="821" t="s">
        <v>1</v>
      </c>
      <c r="B248" s="233"/>
      <c r="C248" s="962" t="s">
        <v>334</v>
      </c>
      <c r="D248" s="963"/>
      <c r="E248" s="963"/>
      <c r="F248" s="964"/>
      <c r="G248" s="246">
        <v>30000</v>
      </c>
      <c r="H248" s="247">
        <v>1783870</v>
      </c>
      <c r="I248" s="247">
        <v>1781970</v>
      </c>
      <c r="J248" s="248">
        <v>5939.9</v>
      </c>
      <c r="K248" s="249">
        <f t="shared" si="7"/>
        <v>2.1481596703849934E-3</v>
      </c>
      <c r="L248" s="247">
        <f t="shared" si="8"/>
        <v>-1900</v>
      </c>
    </row>
    <row r="249" spans="1:12" s="220" customFormat="1" ht="13.5" customHeight="1">
      <c r="A249" s="112"/>
      <c r="B249" s="113"/>
      <c r="C249" s="106" t="s">
        <v>1</v>
      </c>
      <c r="D249" s="965" t="s">
        <v>232</v>
      </c>
      <c r="E249" s="917"/>
      <c r="F249" s="966"/>
      <c r="G249" s="228">
        <v>30000</v>
      </c>
      <c r="H249" s="229">
        <v>3599</v>
      </c>
      <c r="I249" s="229">
        <v>3597</v>
      </c>
      <c r="J249" s="230">
        <v>12</v>
      </c>
      <c r="K249" s="250">
        <f t="shared" si="7"/>
        <v>4.3361730749534623E-6</v>
      </c>
      <c r="L249" s="229">
        <f t="shared" si="8"/>
        <v>-2</v>
      </c>
    </row>
    <row r="250" spans="1:12" ht="11.85" customHeight="1">
      <c r="A250" s="112"/>
      <c r="B250" s="113"/>
      <c r="C250" s="113"/>
      <c r="D250" s="221" t="s">
        <v>1</v>
      </c>
      <c r="E250" s="967" t="s">
        <v>236</v>
      </c>
      <c r="F250" s="894"/>
      <c r="G250" s="222">
        <v>0</v>
      </c>
      <c r="H250" s="223">
        <v>29</v>
      </c>
      <c r="I250" s="223">
        <v>28</v>
      </c>
      <c r="J250" s="224">
        <v>0</v>
      </c>
      <c r="K250" s="225">
        <f t="shared" si="7"/>
        <v>3.3753918848678599E-8</v>
      </c>
      <c r="L250" s="223">
        <f t="shared" si="8"/>
        <v>-1</v>
      </c>
    </row>
    <row r="251" spans="1:12" ht="11.85" customHeight="1">
      <c r="A251" s="112"/>
      <c r="B251" s="113"/>
      <c r="C251" s="113"/>
      <c r="D251" s="226"/>
      <c r="E251" s="967" t="s">
        <v>237</v>
      </c>
      <c r="F251" s="894"/>
      <c r="G251" s="222">
        <v>0</v>
      </c>
      <c r="H251" s="223">
        <v>5</v>
      </c>
      <c r="I251" s="223">
        <v>4</v>
      </c>
      <c r="J251" s="224">
        <v>0</v>
      </c>
      <c r="K251" s="225">
        <f t="shared" si="7"/>
        <v>4.8219884069540864E-9</v>
      </c>
      <c r="L251" s="223">
        <f t="shared" si="8"/>
        <v>-1</v>
      </c>
    </row>
    <row r="252" spans="1:12" ht="11.85" customHeight="1">
      <c r="A252" s="112"/>
      <c r="B252" s="113"/>
      <c r="C252" s="113"/>
      <c r="D252" s="226"/>
      <c r="E252" s="967" t="s">
        <v>239</v>
      </c>
      <c r="F252" s="894"/>
      <c r="G252" s="222">
        <v>14500</v>
      </c>
      <c r="H252" s="223">
        <v>605</v>
      </c>
      <c r="I252" s="223">
        <v>605</v>
      </c>
      <c r="J252" s="224">
        <v>4.2</v>
      </c>
      <c r="K252" s="225">
        <f t="shared" si="7"/>
        <v>7.293257465518055E-7</v>
      </c>
      <c r="L252" s="223">
        <f t="shared" si="8"/>
        <v>0</v>
      </c>
    </row>
    <row r="253" spans="1:12" ht="11.85" customHeight="1">
      <c r="A253" s="112"/>
      <c r="B253" s="113"/>
      <c r="C253" s="113"/>
      <c r="D253" s="226"/>
      <c r="E253" s="967" t="s">
        <v>335</v>
      </c>
      <c r="F253" s="894"/>
      <c r="G253" s="222">
        <v>1500</v>
      </c>
      <c r="H253" s="223">
        <v>0</v>
      </c>
      <c r="I253" s="223">
        <v>0</v>
      </c>
      <c r="J253" s="224">
        <v>0</v>
      </c>
      <c r="K253" s="225">
        <f t="shared" si="7"/>
        <v>0</v>
      </c>
      <c r="L253" s="223">
        <f t="shared" si="8"/>
        <v>0</v>
      </c>
    </row>
    <row r="254" spans="1:12" ht="11.85" customHeight="1">
      <c r="A254" s="112"/>
      <c r="B254" s="113"/>
      <c r="C254" s="113"/>
      <c r="D254" s="227"/>
      <c r="E254" s="967" t="s">
        <v>244</v>
      </c>
      <c r="F254" s="894"/>
      <c r="G254" s="222">
        <v>14000</v>
      </c>
      <c r="H254" s="223">
        <v>2960</v>
      </c>
      <c r="I254" s="223">
        <v>2960</v>
      </c>
      <c r="J254" s="224">
        <v>21.1</v>
      </c>
      <c r="K254" s="225">
        <f t="shared" si="7"/>
        <v>3.5682714211460236E-6</v>
      </c>
      <c r="L254" s="223">
        <f t="shared" si="8"/>
        <v>0</v>
      </c>
    </row>
    <row r="255" spans="1:12" s="220" customFormat="1" ht="13.5" customHeight="1">
      <c r="A255" s="112"/>
      <c r="B255" s="113"/>
      <c r="C255" s="113"/>
      <c r="D255" s="965" t="s">
        <v>259</v>
      </c>
      <c r="E255" s="917"/>
      <c r="F255" s="966"/>
      <c r="G255" s="228">
        <v>0</v>
      </c>
      <c r="H255" s="229">
        <v>1780271</v>
      </c>
      <c r="I255" s="229">
        <v>1778373</v>
      </c>
      <c r="J255" s="230">
        <v>0</v>
      </c>
      <c r="K255" s="250">
        <f t="shared" si="7"/>
        <v>2.1438234973100395E-3</v>
      </c>
      <c r="L255" s="229">
        <f t="shared" si="8"/>
        <v>-1898</v>
      </c>
    </row>
    <row r="256" spans="1:12" ht="50.25" customHeight="1">
      <c r="A256" s="149"/>
      <c r="B256" s="150"/>
      <c r="C256" s="150"/>
      <c r="D256" s="245" t="s">
        <v>1</v>
      </c>
      <c r="E256" s="967" t="s">
        <v>69</v>
      </c>
      <c r="F256" s="894"/>
      <c r="G256" s="222">
        <v>0</v>
      </c>
      <c r="H256" s="223">
        <v>1780271</v>
      </c>
      <c r="I256" s="223">
        <v>1778373</v>
      </c>
      <c r="J256" s="224">
        <v>0</v>
      </c>
      <c r="K256" s="225">
        <f t="shared" si="7"/>
        <v>2.1438234973100395E-3</v>
      </c>
      <c r="L256" s="223">
        <f t="shared" si="8"/>
        <v>-1898</v>
      </c>
    </row>
    <row r="257" spans="1:12" s="213" customFormat="1" ht="16.5" customHeight="1">
      <c r="A257" s="959" t="s">
        <v>101</v>
      </c>
      <c r="B257" s="960"/>
      <c r="C257" s="960"/>
      <c r="D257" s="960"/>
      <c r="E257" s="960"/>
      <c r="F257" s="961"/>
      <c r="G257" s="825">
        <v>397465561</v>
      </c>
      <c r="H257" s="826">
        <v>401359853</v>
      </c>
      <c r="I257" s="826">
        <v>396289485</v>
      </c>
      <c r="J257" s="827">
        <v>99.7</v>
      </c>
      <c r="K257" s="828">
        <f t="shared" si="7"/>
        <v>0.47772582561695132</v>
      </c>
      <c r="L257" s="826">
        <f t="shared" si="8"/>
        <v>-5070368</v>
      </c>
    </row>
    <row r="258" spans="1:12" s="213" customFormat="1" ht="15" customHeight="1">
      <c r="A258" s="821" t="s">
        <v>1</v>
      </c>
      <c r="B258" s="233"/>
      <c r="C258" s="962" t="s">
        <v>102</v>
      </c>
      <c r="D258" s="963"/>
      <c r="E258" s="963"/>
      <c r="F258" s="964"/>
      <c r="G258" s="246">
        <v>170884882</v>
      </c>
      <c r="H258" s="247">
        <v>189632910</v>
      </c>
      <c r="I258" s="247">
        <v>188715846</v>
      </c>
      <c r="J258" s="248">
        <v>110.4</v>
      </c>
      <c r="K258" s="249">
        <f t="shared" si="7"/>
        <v>0.22749640540513316</v>
      </c>
      <c r="L258" s="247">
        <f t="shared" si="8"/>
        <v>-917064</v>
      </c>
    </row>
    <row r="259" spans="1:12" s="220" customFormat="1" ht="13.5" customHeight="1">
      <c r="A259" s="112"/>
      <c r="B259" s="113"/>
      <c r="C259" s="106" t="s">
        <v>1</v>
      </c>
      <c r="D259" s="965" t="s">
        <v>232</v>
      </c>
      <c r="E259" s="917"/>
      <c r="F259" s="966"/>
      <c r="G259" s="228">
        <v>98084882</v>
      </c>
      <c r="H259" s="229">
        <v>100310634</v>
      </c>
      <c r="I259" s="229">
        <v>99393571</v>
      </c>
      <c r="J259" s="230">
        <v>101.3</v>
      </c>
      <c r="K259" s="250">
        <f t="shared" si="7"/>
        <v>0.11981866177194196</v>
      </c>
      <c r="L259" s="229">
        <f t="shared" si="8"/>
        <v>-917063</v>
      </c>
    </row>
    <row r="260" spans="1:12" ht="24" customHeight="1">
      <c r="A260" s="112"/>
      <c r="B260" s="113"/>
      <c r="C260" s="113"/>
      <c r="D260" s="221" t="s">
        <v>1</v>
      </c>
      <c r="E260" s="967" t="s">
        <v>336</v>
      </c>
      <c r="F260" s="894"/>
      <c r="G260" s="222">
        <v>77000000</v>
      </c>
      <c r="H260" s="223">
        <v>77920000</v>
      </c>
      <c r="I260" s="223">
        <v>77246948</v>
      </c>
      <c r="J260" s="224">
        <v>100.3</v>
      </c>
      <c r="K260" s="225">
        <f t="shared" si="7"/>
        <v>9.3120971932146288E-2</v>
      </c>
      <c r="L260" s="223">
        <f t="shared" si="8"/>
        <v>-673052</v>
      </c>
    </row>
    <row r="261" spans="1:12" ht="11.85" customHeight="1">
      <c r="A261" s="112"/>
      <c r="B261" s="113"/>
      <c r="C261" s="113"/>
      <c r="D261" s="226"/>
      <c r="E261" s="967" t="s">
        <v>236</v>
      </c>
      <c r="F261" s="894"/>
      <c r="G261" s="222">
        <v>0</v>
      </c>
      <c r="H261" s="223">
        <v>2065</v>
      </c>
      <c r="I261" s="223">
        <v>2063</v>
      </c>
      <c r="J261" s="224">
        <v>0</v>
      </c>
      <c r="K261" s="225">
        <f t="shared" si="7"/>
        <v>2.4869405208865698E-6</v>
      </c>
      <c r="L261" s="223">
        <f t="shared" si="8"/>
        <v>-2</v>
      </c>
    </row>
    <row r="262" spans="1:12" ht="11.85" customHeight="1">
      <c r="A262" s="112"/>
      <c r="B262" s="113"/>
      <c r="C262" s="113"/>
      <c r="D262" s="226"/>
      <c r="E262" s="967" t="s">
        <v>239</v>
      </c>
      <c r="F262" s="894"/>
      <c r="G262" s="222">
        <v>0</v>
      </c>
      <c r="H262" s="223">
        <v>14435</v>
      </c>
      <c r="I262" s="223">
        <v>12000</v>
      </c>
      <c r="J262" s="224">
        <v>0</v>
      </c>
      <c r="K262" s="225">
        <f t="shared" si="7"/>
        <v>1.4465965220862258E-5</v>
      </c>
      <c r="L262" s="223">
        <f t="shared" si="8"/>
        <v>-2435</v>
      </c>
    </row>
    <row r="263" spans="1:12" ht="11.85" customHeight="1">
      <c r="A263" s="112"/>
      <c r="B263" s="113"/>
      <c r="C263" s="113"/>
      <c r="D263" s="226"/>
      <c r="E263" s="967" t="s">
        <v>242</v>
      </c>
      <c r="F263" s="894"/>
      <c r="G263" s="222">
        <v>500000</v>
      </c>
      <c r="H263" s="223">
        <v>536007</v>
      </c>
      <c r="I263" s="223">
        <v>346406</v>
      </c>
      <c r="J263" s="224">
        <v>69.3</v>
      </c>
      <c r="K263" s="225">
        <f t="shared" si="7"/>
        <v>4.175914290248343E-4</v>
      </c>
      <c r="L263" s="223">
        <f t="shared" si="8"/>
        <v>-189601</v>
      </c>
    </row>
    <row r="264" spans="1:12" ht="11.85" customHeight="1">
      <c r="A264" s="820"/>
      <c r="B264" s="113"/>
      <c r="C264" s="113"/>
      <c r="D264" s="226"/>
      <c r="E264" s="967" t="s">
        <v>244</v>
      </c>
      <c r="F264" s="894"/>
      <c r="G264" s="222">
        <v>805000</v>
      </c>
      <c r="H264" s="223">
        <v>409297</v>
      </c>
      <c r="I264" s="223">
        <v>381662</v>
      </c>
      <c r="J264" s="224">
        <v>47.4</v>
      </c>
      <c r="K264" s="225">
        <f t="shared" si="7"/>
        <v>4.6009243484372759E-4</v>
      </c>
      <c r="L264" s="223">
        <f t="shared" si="8"/>
        <v>-27635</v>
      </c>
    </row>
    <row r="265" spans="1:12" ht="11.85" customHeight="1">
      <c r="A265" s="822"/>
      <c r="B265" s="823"/>
      <c r="C265" s="823"/>
      <c r="D265" s="824"/>
      <c r="E265" s="979" t="s">
        <v>245</v>
      </c>
      <c r="F265" s="903"/>
      <c r="G265" s="236">
        <v>95000</v>
      </c>
      <c r="H265" s="237">
        <v>8830</v>
      </c>
      <c r="I265" s="237">
        <v>8821</v>
      </c>
      <c r="J265" s="238">
        <v>9.3000000000000007</v>
      </c>
      <c r="K265" s="239">
        <f t="shared" si="7"/>
        <v>1.0633689934435498E-5</v>
      </c>
      <c r="L265" s="237">
        <f t="shared" si="8"/>
        <v>-9</v>
      </c>
    </row>
    <row r="266" spans="1:12" ht="11.85" customHeight="1">
      <c r="A266" s="820"/>
      <c r="B266" s="113"/>
      <c r="C266" s="113"/>
      <c r="D266" s="226"/>
      <c r="E266" s="986" t="s">
        <v>252</v>
      </c>
      <c r="F266" s="906"/>
      <c r="G266" s="240">
        <v>2150000</v>
      </c>
      <c r="H266" s="241">
        <v>950000</v>
      </c>
      <c r="I266" s="241">
        <v>925671</v>
      </c>
      <c r="J266" s="242">
        <v>43</v>
      </c>
      <c r="K266" s="243">
        <f t="shared" si="7"/>
        <v>1.115893707663399E-3</v>
      </c>
      <c r="L266" s="241">
        <f t="shared" si="8"/>
        <v>-24329</v>
      </c>
    </row>
    <row r="267" spans="1:12" ht="11.85" customHeight="1">
      <c r="A267" s="820"/>
      <c r="B267" s="113"/>
      <c r="C267" s="113"/>
      <c r="D267" s="227"/>
      <c r="E267" s="967" t="s">
        <v>337</v>
      </c>
      <c r="F267" s="894"/>
      <c r="G267" s="222">
        <v>17534882</v>
      </c>
      <c r="H267" s="223">
        <v>20470000</v>
      </c>
      <c r="I267" s="223">
        <v>20470000</v>
      </c>
      <c r="J267" s="224">
        <v>116.7</v>
      </c>
      <c r="K267" s="225">
        <f t="shared" si="7"/>
        <v>2.4676525672587536E-2</v>
      </c>
      <c r="L267" s="223">
        <f t="shared" si="8"/>
        <v>0</v>
      </c>
    </row>
    <row r="268" spans="1:12" s="220" customFormat="1" ht="13.5" customHeight="1">
      <c r="A268" s="820"/>
      <c r="B268" s="113"/>
      <c r="C268" s="113"/>
      <c r="D268" s="994" t="s">
        <v>259</v>
      </c>
      <c r="E268" s="995"/>
      <c r="F268" s="996"/>
      <c r="G268" s="833">
        <v>72800000</v>
      </c>
      <c r="H268" s="834">
        <v>89322276</v>
      </c>
      <c r="I268" s="834">
        <v>89322276</v>
      </c>
      <c r="J268" s="835">
        <v>122.7</v>
      </c>
      <c r="K268" s="273">
        <f t="shared" si="7"/>
        <v>0.10767774483868829</v>
      </c>
      <c r="L268" s="834">
        <f t="shared" si="8"/>
        <v>0</v>
      </c>
    </row>
    <row r="269" spans="1:12" ht="11.85" customHeight="1">
      <c r="A269" s="112"/>
      <c r="B269" s="113"/>
      <c r="C269" s="113"/>
      <c r="D269" s="221" t="s">
        <v>1</v>
      </c>
      <c r="E269" s="967" t="s">
        <v>260</v>
      </c>
      <c r="F269" s="894"/>
      <c r="G269" s="222">
        <v>10000000</v>
      </c>
      <c r="H269" s="223">
        <v>10322276</v>
      </c>
      <c r="I269" s="223">
        <v>10322276</v>
      </c>
      <c r="J269" s="224">
        <v>103.2</v>
      </c>
      <c r="K269" s="225">
        <f t="shared" si="7"/>
        <v>1.24434738013451E-2</v>
      </c>
      <c r="L269" s="223">
        <f t="shared" si="8"/>
        <v>0</v>
      </c>
    </row>
    <row r="270" spans="1:12" ht="11.85" customHeight="1">
      <c r="A270" s="112"/>
      <c r="B270" s="113"/>
      <c r="C270" s="113"/>
      <c r="D270" s="226"/>
      <c r="E270" s="967" t="s">
        <v>338</v>
      </c>
      <c r="F270" s="894"/>
      <c r="G270" s="222">
        <v>42800000</v>
      </c>
      <c r="H270" s="223">
        <v>63340000</v>
      </c>
      <c r="I270" s="223">
        <v>63340000</v>
      </c>
      <c r="J270" s="224">
        <v>148</v>
      </c>
      <c r="K270" s="225">
        <f t="shared" si="7"/>
        <v>7.6356186424117956E-2</v>
      </c>
      <c r="L270" s="223">
        <f t="shared" si="8"/>
        <v>0</v>
      </c>
    </row>
    <row r="271" spans="1:12" ht="11.85" customHeight="1">
      <c r="A271" s="820"/>
      <c r="B271" s="113"/>
      <c r="C271" s="150"/>
      <c r="D271" s="227"/>
      <c r="E271" s="967" t="s">
        <v>301</v>
      </c>
      <c r="F271" s="894"/>
      <c r="G271" s="222">
        <v>20000000</v>
      </c>
      <c r="H271" s="223">
        <v>15660000</v>
      </c>
      <c r="I271" s="223">
        <v>15660000</v>
      </c>
      <c r="J271" s="224">
        <v>78.3</v>
      </c>
      <c r="K271" s="225">
        <f t="shared" si="7"/>
        <v>1.8878084613225248E-2</v>
      </c>
      <c r="L271" s="224"/>
    </row>
    <row r="272" spans="1:12" s="213" customFormat="1" ht="15" customHeight="1">
      <c r="A272" s="820"/>
      <c r="B272" s="113"/>
      <c r="C272" s="962" t="s">
        <v>109</v>
      </c>
      <c r="D272" s="963"/>
      <c r="E272" s="963"/>
      <c r="F272" s="964"/>
      <c r="G272" s="246">
        <v>31452164</v>
      </c>
      <c r="H272" s="247">
        <v>39105773</v>
      </c>
      <c r="I272" s="247">
        <v>39105771</v>
      </c>
      <c r="J272" s="248">
        <v>124.3</v>
      </c>
      <c r="K272" s="249">
        <f t="shared" si="7"/>
        <v>4.7141893601750327E-2</v>
      </c>
      <c r="L272" s="247">
        <f t="shared" ref="L272:L335" si="9">+I272-H272</f>
        <v>-2</v>
      </c>
    </row>
    <row r="273" spans="1:12" s="220" customFormat="1" ht="13.5" customHeight="1">
      <c r="A273" s="820"/>
      <c r="B273" s="113"/>
      <c r="C273" s="106" t="s">
        <v>1</v>
      </c>
      <c r="D273" s="965" t="s">
        <v>232</v>
      </c>
      <c r="E273" s="917"/>
      <c r="F273" s="966"/>
      <c r="G273" s="228">
        <v>31452164</v>
      </c>
      <c r="H273" s="229">
        <v>39105773</v>
      </c>
      <c r="I273" s="229">
        <v>39105771</v>
      </c>
      <c r="J273" s="230">
        <v>124.3</v>
      </c>
      <c r="K273" s="250">
        <f t="shared" si="7"/>
        <v>4.7141893601750327E-2</v>
      </c>
      <c r="L273" s="229">
        <f t="shared" si="9"/>
        <v>-2</v>
      </c>
    </row>
    <row r="274" spans="1:12" ht="41.25" customHeight="1">
      <c r="A274" s="112"/>
      <c r="B274" s="113"/>
      <c r="C274" s="113"/>
      <c r="D274" s="221" t="s">
        <v>1</v>
      </c>
      <c r="E274" s="967" t="s">
        <v>339</v>
      </c>
      <c r="F274" s="894"/>
      <c r="G274" s="222">
        <v>31400000</v>
      </c>
      <c r="H274" s="223">
        <v>39053609</v>
      </c>
      <c r="I274" s="223">
        <v>39053607</v>
      </c>
      <c r="J274" s="224">
        <v>124.4</v>
      </c>
      <c r="K274" s="225">
        <f t="shared" si="7"/>
        <v>4.7079010050935233E-2</v>
      </c>
      <c r="L274" s="223">
        <f t="shared" si="9"/>
        <v>-2</v>
      </c>
    </row>
    <row r="275" spans="1:12" ht="47.25" customHeight="1">
      <c r="A275" s="112"/>
      <c r="B275" s="113"/>
      <c r="C275" s="113"/>
      <c r="D275" s="226"/>
      <c r="E275" s="967" t="s">
        <v>340</v>
      </c>
      <c r="F275" s="894"/>
      <c r="G275" s="222">
        <v>38675</v>
      </c>
      <c r="H275" s="223">
        <v>38675</v>
      </c>
      <c r="I275" s="223">
        <v>38675</v>
      </c>
      <c r="J275" s="224">
        <v>100</v>
      </c>
      <c r="K275" s="225">
        <f t="shared" si="7"/>
        <v>4.6622600409737318E-5</v>
      </c>
      <c r="L275" s="223">
        <f t="shared" si="9"/>
        <v>0</v>
      </c>
    </row>
    <row r="276" spans="1:12" ht="47.25" customHeight="1">
      <c r="A276" s="112"/>
      <c r="B276" s="113"/>
      <c r="C276" s="150"/>
      <c r="D276" s="227"/>
      <c r="E276" s="967" t="s">
        <v>341</v>
      </c>
      <c r="F276" s="894"/>
      <c r="G276" s="222">
        <v>13489</v>
      </c>
      <c r="H276" s="223">
        <v>13489</v>
      </c>
      <c r="I276" s="223">
        <v>13489</v>
      </c>
      <c r="J276" s="224">
        <v>100</v>
      </c>
      <c r="K276" s="225">
        <f t="shared" si="7"/>
        <v>1.6260950405350916E-5</v>
      </c>
      <c r="L276" s="223">
        <f t="shared" si="9"/>
        <v>0</v>
      </c>
    </row>
    <row r="277" spans="1:12" s="213" customFormat="1" ht="15" customHeight="1">
      <c r="A277" s="232"/>
      <c r="B277" s="233"/>
      <c r="C277" s="980" t="s">
        <v>111</v>
      </c>
      <c r="D277" s="981"/>
      <c r="E277" s="981"/>
      <c r="F277" s="982"/>
      <c r="G277" s="216">
        <v>172844728</v>
      </c>
      <c r="H277" s="217">
        <v>160264725</v>
      </c>
      <c r="I277" s="217">
        <v>156612160</v>
      </c>
      <c r="J277" s="218">
        <v>90.6</v>
      </c>
      <c r="K277" s="219">
        <f t="shared" ref="K277:K340" si="10">+I277/$I$7</f>
        <v>0.18879550497700961</v>
      </c>
      <c r="L277" s="217">
        <f t="shared" si="9"/>
        <v>-3652565</v>
      </c>
    </row>
    <row r="278" spans="1:12" s="220" customFormat="1" ht="13.5" customHeight="1">
      <c r="A278" s="112"/>
      <c r="B278" s="113"/>
      <c r="C278" s="106" t="s">
        <v>1</v>
      </c>
      <c r="D278" s="965" t="s">
        <v>232</v>
      </c>
      <c r="E278" s="917"/>
      <c r="F278" s="966"/>
      <c r="G278" s="228">
        <v>40654244</v>
      </c>
      <c r="H278" s="229">
        <v>48863709</v>
      </c>
      <c r="I278" s="229">
        <v>48096282</v>
      </c>
      <c r="J278" s="230">
        <v>118.3</v>
      </c>
      <c r="K278" s="250">
        <f t="shared" si="10"/>
        <v>5.7979928555398623E-2</v>
      </c>
      <c r="L278" s="229">
        <f t="shared" si="9"/>
        <v>-767427</v>
      </c>
    </row>
    <row r="279" spans="1:12" ht="11.85" customHeight="1">
      <c r="A279" s="112"/>
      <c r="B279" s="113"/>
      <c r="C279" s="113"/>
      <c r="D279" s="221" t="s">
        <v>1</v>
      </c>
      <c r="E279" s="967" t="s">
        <v>233</v>
      </c>
      <c r="F279" s="894"/>
      <c r="G279" s="222">
        <v>159080</v>
      </c>
      <c r="H279" s="223">
        <v>180258</v>
      </c>
      <c r="I279" s="223">
        <v>180257</v>
      </c>
      <c r="J279" s="224">
        <v>113.3</v>
      </c>
      <c r="K279" s="225">
        <f t="shared" si="10"/>
        <v>2.1729929106808067E-4</v>
      </c>
      <c r="L279" s="223">
        <f t="shared" si="9"/>
        <v>-1</v>
      </c>
    </row>
    <row r="280" spans="1:12" ht="11.85" customHeight="1">
      <c r="A280" s="112"/>
      <c r="B280" s="113"/>
      <c r="C280" s="113"/>
      <c r="D280" s="226"/>
      <c r="E280" s="967" t="s">
        <v>234</v>
      </c>
      <c r="F280" s="894"/>
      <c r="G280" s="222">
        <v>12050134</v>
      </c>
      <c r="H280" s="223">
        <v>12092160</v>
      </c>
      <c r="I280" s="223">
        <v>12092159</v>
      </c>
      <c r="J280" s="224">
        <v>100.4</v>
      </c>
      <c r="K280" s="225">
        <f t="shared" si="10"/>
        <v>1.4577062628261379E-2</v>
      </c>
      <c r="L280" s="223">
        <f t="shared" si="9"/>
        <v>-1</v>
      </c>
    </row>
    <row r="281" spans="1:12" ht="11.85" customHeight="1">
      <c r="A281" s="112"/>
      <c r="B281" s="113"/>
      <c r="C281" s="113"/>
      <c r="D281" s="226"/>
      <c r="E281" s="967" t="s">
        <v>235</v>
      </c>
      <c r="F281" s="894"/>
      <c r="G281" s="222">
        <v>857143</v>
      </c>
      <c r="H281" s="223">
        <v>815117</v>
      </c>
      <c r="I281" s="223">
        <v>815116</v>
      </c>
      <c r="J281" s="224">
        <v>95.1</v>
      </c>
      <c r="K281" s="225">
        <f t="shared" si="10"/>
        <v>9.8261997558069664E-4</v>
      </c>
      <c r="L281" s="223">
        <f t="shared" si="9"/>
        <v>-1</v>
      </c>
    </row>
    <row r="282" spans="1:12" ht="11.85" customHeight="1">
      <c r="A282" s="112"/>
      <c r="B282" s="113"/>
      <c r="C282" s="113"/>
      <c r="D282" s="226"/>
      <c r="E282" s="967" t="s">
        <v>236</v>
      </c>
      <c r="F282" s="894"/>
      <c r="G282" s="222">
        <v>2194237</v>
      </c>
      <c r="H282" s="223">
        <v>2096421</v>
      </c>
      <c r="I282" s="223">
        <v>2096420</v>
      </c>
      <c r="J282" s="224">
        <v>95.5</v>
      </c>
      <c r="K282" s="225">
        <f t="shared" si="10"/>
        <v>2.5272282340266712E-3</v>
      </c>
      <c r="L282" s="223">
        <f t="shared" si="9"/>
        <v>-1</v>
      </c>
    </row>
    <row r="283" spans="1:12" ht="11.85" customHeight="1">
      <c r="A283" s="112"/>
      <c r="B283" s="113"/>
      <c r="C283" s="113"/>
      <c r="D283" s="226"/>
      <c r="E283" s="967" t="s">
        <v>237</v>
      </c>
      <c r="F283" s="894"/>
      <c r="G283" s="222">
        <v>258146</v>
      </c>
      <c r="H283" s="223">
        <v>209800</v>
      </c>
      <c r="I283" s="223">
        <v>209799</v>
      </c>
      <c r="J283" s="224">
        <v>81.3</v>
      </c>
      <c r="K283" s="225">
        <f t="shared" si="10"/>
        <v>2.5291208644764006E-4</v>
      </c>
      <c r="L283" s="223">
        <f t="shared" si="9"/>
        <v>-1</v>
      </c>
    </row>
    <row r="284" spans="1:12" ht="24.75" customHeight="1">
      <c r="A284" s="112"/>
      <c r="B284" s="113"/>
      <c r="C284" s="113"/>
      <c r="D284" s="226"/>
      <c r="E284" s="967" t="s">
        <v>238</v>
      </c>
      <c r="F284" s="894"/>
      <c r="G284" s="222">
        <v>47000</v>
      </c>
      <c r="H284" s="223">
        <v>244965</v>
      </c>
      <c r="I284" s="223">
        <v>244965</v>
      </c>
      <c r="J284" s="224">
        <v>521.20000000000005</v>
      </c>
      <c r="K284" s="225">
        <f t="shared" si="10"/>
        <v>2.9530459752737695E-4</v>
      </c>
      <c r="L284" s="223">
        <f t="shared" si="9"/>
        <v>0</v>
      </c>
    </row>
    <row r="285" spans="1:12" ht="11.85" customHeight="1">
      <c r="A285" s="112"/>
      <c r="B285" s="113"/>
      <c r="C285" s="113"/>
      <c r="D285" s="226"/>
      <c r="E285" s="967" t="s">
        <v>239</v>
      </c>
      <c r="F285" s="894"/>
      <c r="G285" s="222">
        <v>42380</v>
      </c>
      <c r="H285" s="223">
        <v>42763</v>
      </c>
      <c r="I285" s="223">
        <v>42763</v>
      </c>
      <c r="J285" s="224">
        <v>100.9</v>
      </c>
      <c r="K285" s="225">
        <f t="shared" si="10"/>
        <v>5.1550672561644397E-5</v>
      </c>
      <c r="L285" s="223">
        <f t="shared" si="9"/>
        <v>0</v>
      </c>
    </row>
    <row r="286" spans="1:12" ht="11.85" customHeight="1">
      <c r="A286" s="112"/>
      <c r="B286" s="113"/>
      <c r="C286" s="113"/>
      <c r="D286" s="226"/>
      <c r="E286" s="967" t="s">
        <v>240</v>
      </c>
      <c r="F286" s="894"/>
      <c r="G286" s="222">
        <v>2782626</v>
      </c>
      <c r="H286" s="223">
        <v>3308160</v>
      </c>
      <c r="I286" s="223">
        <v>3307047</v>
      </c>
      <c r="J286" s="224">
        <v>118.8</v>
      </c>
      <c r="K286" s="225">
        <f t="shared" si="10"/>
        <v>3.9866355738130722E-3</v>
      </c>
      <c r="L286" s="223">
        <f t="shared" si="9"/>
        <v>-1113</v>
      </c>
    </row>
    <row r="287" spans="1:12" ht="11.85" customHeight="1">
      <c r="A287" s="112"/>
      <c r="B287" s="113"/>
      <c r="C287" s="113"/>
      <c r="D287" s="226"/>
      <c r="E287" s="967" t="s">
        <v>241</v>
      </c>
      <c r="F287" s="894"/>
      <c r="G287" s="222">
        <v>515049</v>
      </c>
      <c r="H287" s="223">
        <v>308058</v>
      </c>
      <c r="I287" s="223">
        <v>308057</v>
      </c>
      <c r="J287" s="224">
        <v>59.8</v>
      </c>
      <c r="K287" s="225">
        <f t="shared" si="10"/>
        <v>3.7136182067026374E-4</v>
      </c>
      <c r="L287" s="223">
        <f t="shared" si="9"/>
        <v>-1</v>
      </c>
    </row>
    <row r="288" spans="1:12" ht="11.85" customHeight="1">
      <c r="A288" s="112"/>
      <c r="B288" s="113"/>
      <c r="C288" s="113"/>
      <c r="D288" s="226"/>
      <c r="E288" s="967" t="s">
        <v>242</v>
      </c>
      <c r="F288" s="894"/>
      <c r="G288" s="222">
        <v>3671176</v>
      </c>
      <c r="H288" s="223">
        <v>3476734</v>
      </c>
      <c r="I288" s="223">
        <v>3476733</v>
      </c>
      <c r="J288" s="224">
        <v>94.7</v>
      </c>
      <c r="K288" s="225">
        <f t="shared" si="10"/>
        <v>4.1911915550186755E-3</v>
      </c>
      <c r="L288" s="223">
        <f t="shared" si="9"/>
        <v>-1</v>
      </c>
    </row>
    <row r="289" spans="1:12" ht="11.85" customHeight="1">
      <c r="A289" s="112"/>
      <c r="B289" s="113"/>
      <c r="C289" s="113"/>
      <c r="D289" s="226"/>
      <c r="E289" s="967" t="s">
        <v>243</v>
      </c>
      <c r="F289" s="894"/>
      <c r="G289" s="222">
        <v>16000</v>
      </c>
      <c r="H289" s="223">
        <v>20572</v>
      </c>
      <c r="I289" s="223">
        <v>20571</v>
      </c>
      <c r="J289" s="224">
        <v>128.6</v>
      </c>
      <c r="K289" s="225">
        <f t="shared" si="10"/>
        <v>2.4798280879863126E-5</v>
      </c>
      <c r="L289" s="223">
        <f t="shared" si="9"/>
        <v>-1</v>
      </c>
    </row>
    <row r="290" spans="1:12" ht="11.85" customHeight="1">
      <c r="A290" s="112"/>
      <c r="B290" s="113"/>
      <c r="C290" s="113"/>
      <c r="D290" s="226"/>
      <c r="E290" s="967" t="s">
        <v>244</v>
      </c>
      <c r="F290" s="894"/>
      <c r="G290" s="222">
        <v>16788407</v>
      </c>
      <c r="H290" s="223">
        <v>24681603</v>
      </c>
      <c r="I290" s="223">
        <v>23961155</v>
      </c>
      <c r="J290" s="224">
        <v>142.69999999999999</v>
      </c>
      <c r="K290" s="225">
        <f t="shared" si="10"/>
        <v>2.8885102906807483E-2</v>
      </c>
      <c r="L290" s="223">
        <f t="shared" si="9"/>
        <v>-720448</v>
      </c>
    </row>
    <row r="291" spans="1:12" ht="11.85" customHeight="1">
      <c r="A291" s="112"/>
      <c r="B291" s="113"/>
      <c r="C291" s="113"/>
      <c r="D291" s="226"/>
      <c r="E291" s="967" t="s">
        <v>245</v>
      </c>
      <c r="F291" s="894"/>
      <c r="G291" s="222">
        <v>28400</v>
      </c>
      <c r="H291" s="223">
        <v>28355</v>
      </c>
      <c r="I291" s="223">
        <v>28354</v>
      </c>
      <c r="J291" s="224">
        <v>99.8</v>
      </c>
      <c r="K291" s="225">
        <f t="shared" si="10"/>
        <v>3.4180664822694036E-5</v>
      </c>
      <c r="L291" s="223">
        <f t="shared" si="9"/>
        <v>-1</v>
      </c>
    </row>
    <row r="292" spans="1:12" ht="27" customHeight="1">
      <c r="A292" s="112" t="s">
        <v>1</v>
      </c>
      <c r="B292" s="113"/>
      <c r="C292" s="113"/>
      <c r="D292" s="226"/>
      <c r="E292" s="967" t="s">
        <v>246</v>
      </c>
      <c r="F292" s="894"/>
      <c r="G292" s="222">
        <v>52370</v>
      </c>
      <c r="H292" s="223">
        <v>49661</v>
      </c>
      <c r="I292" s="223">
        <v>49660</v>
      </c>
      <c r="J292" s="224">
        <v>94.8</v>
      </c>
      <c r="K292" s="225">
        <f t="shared" si="10"/>
        <v>5.9864986072334979E-5</v>
      </c>
      <c r="L292" s="223">
        <f t="shared" si="9"/>
        <v>-1</v>
      </c>
    </row>
    <row r="293" spans="1:12" ht="26.25" customHeight="1">
      <c r="A293" s="112"/>
      <c r="B293" s="113"/>
      <c r="C293" s="113"/>
      <c r="D293" s="226"/>
      <c r="E293" s="967" t="s">
        <v>247</v>
      </c>
      <c r="F293" s="894"/>
      <c r="G293" s="222">
        <v>70000</v>
      </c>
      <c r="H293" s="223">
        <v>32131</v>
      </c>
      <c r="I293" s="223">
        <v>32131</v>
      </c>
      <c r="J293" s="224">
        <v>45.9</v>
      </c>
      <c r="K293" s="225">
        <f t="shared" si="10"/>
        <v>3.8733827375960438E-5</v>
      </c>
      <c r="L293" s="223">
        <f t="shared" si="9"/>
        <v>0</v>
      </c>
    </row>
    <row r="294" spans="1:12" ht="11.85" customHeight="1">
      <c r="A294" s="112"/>
      <c r="B294" s="113"/>
      <c r="C294" s="113"/>
      <c r="D294" s="226"/>
      <c r="E294" s="967" t="s">
        <v>248</v>
      </c>
      <c r="F294" s="894"/>
      <c r="G294" s="222">
        <v>5000</v>
      </c>
      <c r="H294" s="223">
        <v>4671</v>
      </c>
      <c r="I294" s="223">
        <v>4671</v>
      </c>
      <c r="J294" s="224">
        <v>93.4</v>
      </c>
      <c r="K294" s="225">
        <f t="shared" si="10"/>
        <v>5.6308769622206341E-6</v>
      </c>
      <c r="L294" s="223">
        <f t="shared" si="9"/>
        <v>0</v>
      </c>
    </row>
    <row r="295" spans="1:12" ht="11.85" customHeight="1">
      <c r="A295" s="112"/>
      <c r="B295" s="113"/>
      <c r="C295" s="113"/>
      <c r="D295" s="226"/>
      <c r="E295" s="967" t="s">
        <v>289</v>
      </c>
      <c r="F295" s="894"/>
      <c r="G295" s="222">
        <v>0</v>
      </c>
      <c r="H295" s="223">
        <v>2916</v>
      </c>
      <c r="I295" s="223">
        <v>2916</v>
      </c>
      <c r="J295" s="224">
        <v>0</v>
      </c>
      <c r="K295" s="225">
        <f t="shared" si="10"/>
        <v>3.5152295486695286E-6</v>
      </c>
      <c r="L295" s="223">
        <f t="shared" si="9"/>
        <v>0</v>
      </c>
    </row>
    <row r="296" spans="1:12" ht="29.25" customHeight="1">
      <c r="A296" s="112"/>
      <c r="B296" s="113"/>
      <c r="C296" s="113"/>
      <c r="D296" s="226"/>
      <c r="E296" s="967" t="s">
        <v>249</v>
      </c>
      <c r="F296" s="894"/>
      <c r="G296" s="222">
        <v>42000</v>
      </c>
      <c r="H296" s="223">
        <v>25981</v>
      </c>
      <c r="I296" s="223">
        <v>25981</v>
      </c>
      <c r="J296" s="224">
        <v>61.9</v>
      </c>
      <c r="K296" s="225">
        <f t="shared" si="10"/>
        <v>3.1320020200268526E-5</v>
      </c>
      <c r="L296" s="223">
        <f t="shared" si="9"/>
        <v>0</v>
      </c>
    </row>
    <row r="297" spans="1:12" ht="11.85" customHeight="1">
      <c r="A297" s="112"/>
      <c r="B297" s="113"/>
      <c r="C297" s="113"/>
      <c r="D297" s="226"/>
      <c r="E297" s="967" t="s">
        <v>250</v>
      </c>
      <c r="F297" s="894"/>
      <c r="G297" s="222">
        <v>9300</v>
      </c>
      <c r="H297" s="223">
        <v>13391</v>
      </c>
      <c r="I297" s="223">
        <v>13391</v>
      </c>
      <c r="J297" s="224">
        <v>144</v>
      </c>
      <c r="K297" s="225">
        <f t="shared" si="10"/>
        <v>1.614281168938054E-5</v>
      </c>
      <c r="L297" s="223">
        <f t="shared" si="9"/>
        <v>0</v>
      </c>
    </row>
    <row r="298" spans="1:12" ht="11.85" customHeight="1">
      <c r="A298" s="112"/>
      <c r="B298" s="113"/>
      <c r="C298" s="113"/>
      <c r="D298" s="226"/>
      <c r="E298" s="967" t="s">
        <v>251</v>
      </c>
      <c r="F298" s="894"/>
      <c r="G298" s="222">
        <v>500</v>
      </c>
      <c r="H298" s="223">
        <v>354</v>
      </c>
      <c r="I298" s="223">
        <v>354</v>
      </c>
      <c r="J298" s="224">
        <v>70.7</v>
      </c>
      <c r="K298" s="225">
        <f t="shared" si="10"/>
        <v>4.2674597401543663E-7</v>
      </c>
      <c r="L298" s="223">
        <f t="shared" si="9"/>
        <v>0</v>
      </c>
    </row>
    <row r="299" spans="1:12" ht="11.85" customHeight="1">
      <c r="A299" s="112"/>
      <c r="B299" s="113"/>
      <c r="C299" s="113"/>
      <c r="D299" s="226"/>
      <c r="E299" s="967" t="s">
        <v>252</v>
      </c>
      <c r="F299" s="894"/>
      <c r="G299" s="222">
        <v>585179</v>
      </c>
      <c r="H299" s="223">
        <v>580588</v>
      </c>
      <c r="I299" s="223">
        <v>580586</v>
      </c>
      <c r="J299" s="224">
        <v>99.2</v>
      </c>
      <c r="K299" s="225">
        <f t="shared" si="10"/>
        <v>6.9989474030996129E-4</v>
      </c>
      <c r="L299" s="223">
        <f t="shared" si="9"/>
        <v>-2</v>
      </c>
    </row>
    <row r="300" spans="1:12" ht="11.85" customHeight="1">
      <c r="A300" s="112"/>
      <c r="B300" s="113"/>
      <c r="C300" s="113"/>
      <c r="D300" s="226"/>
      <c r="E300" s="967" t="s">
        <v>253</v>
      </c>
      <c r="F300" s="894"/>
      <c r="G300" s="222">
        <v>267000</v>
      </c>
      <c r="H300" s="223">
        <v>265461</v>
      </c>
      <c r="I300" s="223">
        <v>265460</v>
      </c>
      <c r="J300" s="224">
        <v>99.4</v>
      </c>
      <c r="K300" s="225">
        <f t="shared" si="10"/>
        <v>3.2001126062750789E-4</v>
      </c>
      <c r="L300" s="223">
        <f t="shared" si="9"/>
        <v>-1</v>
      </c>
    </row>
    <row r="301" spans="1:12" ht="11.85" customHeight="1">
      <c r="A301" s="112"/>
      <c r="B301" s="113"/>
      <c r="C301" s="113"/>
      <c r="D301" s="226"/>
      <c r="E301" s="967" t="s">
        <v>254</v>
      </c>
      <c r="F301" s="894"/>
      <c r="G301" s="222">
        <v>120000</v>
      </c>
      <c r="H301" s="223">
        <v>128109</v>
      </c>
      <c r="I301" s="223">
        <v>128109</v>
      </c>
      <c r="J301" s="224">
        <v>106.8</v>
      </c>
      <c r="K301" s="225">
        <f t="shared" si="10"/>
        <v>1.5443502820662025E-4</v>
      </c>
      <c r="L301" s="223">
        <f t="shared" si="9"/>
        <v>0</v>
      </c>
    </row>
    <row r="302" spans="1:12" ht="11.85" customHeight="1">
      <c r="A302" s="112"/>
      <c r="B302" s="113"/>
      <c r="C302" s="113"/>
      <c r="D302" s="226"/>
      <c r="E302" s="967" t="s">
        <v>342</v>
      </c>
      <c r="F302" s="894"/>
      <c r="G302" s="222">
        <v>12117</v>
      </c>
      <c r="H302" s="223">
        <v>12278</v>
      </c>
      <c r="I302" s="223">
        <v>12278</v>
      </c>
      <c r="J302" s="224">
        <v>101.3</v>
      </c>
      <c r="K302" s="225">
        <f t="shared" si="10"/>
        <v>1.4801093415145568E-5</v>
      </c>
      <c r="L302" s="223">
        <f t="shared" si="9"/>
        <v>0</v>
      </c>
    </row>
    <row r="303" spans="1:12" ht="11.85" customHeight="1">
      <c r="A303" s="112"/>
      <c r="B303" s="113"/>
      <c r="C303" s="113"/>
      <c r="D303" s="226"/>
      <c r="E303" s="967" t="s">
        <v>343</v>
      </c>
      <c r="F303" s="894"/>
      <c r="G303" s="222">
        <v>0</v>
      </c>
      <c r="H303" s="223">
        <v>221</v>
      </c>
      <c r="I303" s="223">
        <v>220</v>
      </c>
      <c r="J303" s="224">
        <v>0</v>
      </c>
      <c r="K303" s="225">
        <f t="shared" si="10"/>
        <v>2.6520936238247476E-7</v>
      </c>
      <c r="L303" s="223">
        <f t="shared" si="9"/>
        <v>-1</v>
      </c>
    </row>
    <row r="304" spans="1:12" ht="11.85" customHeight="1">
      <c r="A304" s="112"/>
      <c r="B304" s="113"/>
      <c r="C304" s="113"/>
      <c r="D304" s="226"/>
      <c r="E304" s="967" t="s">
        <v>255</v>
      </c>
      <c r="F304" s="894"/>
      <c r="G304" s="222">
        <v>600</v>
      </c>
      <c r="H304" s="223">
        <v>3134</v>
      </c>
      <c r="I304" s="223">
        <v>3132</v>
      </c>
      <c r="J304" s="224">
        <v>522.1</v>
      </c>
      <c r="K304" s="225">
        <f t="shared" si="10"/>
        <v>3.7756169226450496E-6</v>
      </c>
      <c r="L304" s="223">
        <f t="shared" si="9"/>
        <v>-2</v>
      </c>
    </row>
    <row r="305" spans="1:12" ht="49.5" customHeight="1">
      <c r="A305" s="112"/>
      <c r="B305" s="113"/>
      <c r="C305" s="113"/>
      <c r="D305" s="226"/>
      <c r="E305" s="967" t="s">
        <v>341</v>
      </c>
      <c r="F305" s="894"/>
      <c r="G305" s="222">
        <v>0</v>
      </c>
      <c r="H305" s="223">
        <v>77720</v>
      </c>
      <c r="I305" s="223">
        <v>31873</v>
      </c>
      <c r="J305" s="224">
        <v>0</v>
      </c>
      <c r="K305" s="225">
        <f t="shared" si="10"/>
        <v>3.8422809123711898E-5</v>
      </c>
      <c r="L305" s="223">
        <f t="shared" si="9"/>
        <v>-45847</v>
      </c>
    </row>
    <row r="306" spans="1:12" ht="11.85" customHeight="1">
      <c r="A306" s="112"/>
      <c r="B306" s="113"/>
      <c r="C306" s="113"/>
      <c r="D306" s="226"/>
      <c r="E306" s="967" t="s">
        <v>302</v>
      </c>
      <c r="F306" s="894"/>
      <c r="G306" s="222">
        <v>0</v>
      </c>
      <c r="H306" s="223">
        <v>7919</v>
      </c>
      <c r="I306" s="223">
        <v>7919</v>
      </c>
      <c r="J306" s="224">
        <v>0</v>
      </c>
      <c r="K306" s="225">
        <f t="shared" si="10"/>
        <v>9.5463315486673519E-6</v>
      </c>
      <c r="L306" s="223">
        <f t="shared" si="9"/>
        <v>0</v>
      </c>
    </row>
    <row r="307" spans="1:12" ht="11.85" customHeight="1">
      <c r="A307" s="112"/>
      <c r="B307" s="113"/>
      <c r="C307" s="113"/>
      <c r="D307" s="226"/>
      <c r="E307" s="967" t="s">
        <v>261</v>
      </c>
      <c r="F307" s="894"/>
      <c r="G307" s="222">
        <v>0</v>
      </c>
      <c r="H307" s="223">
        <v>12200</v>
      </c>
      <c r="I307" s="223">
        <v>12200</v>
      </c>
      <c r="J307" s="224">
        <v>0</v>
      </c>
      <c r="K307" s="225">
        <f t="shared" si="10"/>
        <v>1.4707064641209962E-5</v>
      </c>
      <c r="L307" s="223">
        <f t="shared" si="9"/>
        <v>0</v>
      </c>
    </row>
    <row r="308" spans="1:12" ht="26.25" customHeight="1">
      <c r="A308" s="112"/>
      <c r="B308" s="113"/>
      <c r="C308" s="113"/>
      <c r="D308" s="226"/>
      <c r="E308" s="967" t="s">
        <v>256</v>
      </c>
      <c r="F308" s="894"/>
      <c r="G308" s="222">
        <v>0</v>
      </c>
      <c r="H308" s="223">
        <v>21715</v>
      </c>
      <c r="I308" s="223">
        <v>21715</v>
      </c>
      <c r="J308" s="224">
        <v>0</v>
      </c>
      <c r="K308" s="225">
        <f t="shared" si="10"/>
        <v>2.6177369564251994E-5</v>
      </c>
      <c r="L308" s="223">
        <f t="shared" si="9"/>
        <v>0</v>
      </c>
    </row>
    <row r="309" spans="1:12" ht="11.85" customHeight="1">
      <c r="A309" s="112"/>
      <c r="B309" s="113"/>
      <c r="C309" s="113"/>
      <c r="D309" s="226"/>
      <c r="E309" s="967" t="s">
        <v>257</v>
      </c>
      <c r="F309" s="894"/>
      <c r="G309" s="222">
        <v>12000</v>
      </c>
      <c r="H309" s="223">
        <v>93057</v>
      </c>
      <c r="I309" s="223">
        <v>93056</v>
      </c>
      <c r="J309" s="224">
        <v>775.5</v>
      </c>
      <c r="K309" s="225">
        <f t="shared" si="10"/>
        <v>1.1217873829937985E-4</v>
      </c>
      <c r="L309" s="223">
        <f t="shared" si="9"/>
        <v>-1</v>
      </c>
    </row>
    <row r="310" spans="1:12" ht="24.75" customHeight="1">
      <c r="A310" s="112"/>
      <c r="B310" s="113"/>
      <c r="C310" s="113"/>
      <c r="D310" s="227"/>
      <c r="E310" s="967" t="s">
        <v>258</v>
      </c>
      <c r="F310" s="894"/>
      <c r="G310" s="222">
        <v>68400</v>
      </c>
      <c r="H310" s="223">
        <v>27236</v>
      </c>
      <c r="I310" s="223">
        <v>27235</v>
      </c>
      <c r="J310" s="224">
        <v>39.799999999999997</v>
      </c>
      <c r="K310" s="225">
        <f t="shared" si="10"/>
        <v>3.2831713565848632E-5</v>
      </c>
      <c r="L310" s="223">
        <f t="shared" si="9"/>
        <v>-1</v>
      </c>
    </row>
    <row r="311" spans="1:12" s="220" customFormat="1" ht="13.5" customHeight="1">
      <c r="A311" s="112" t="s">
        <v>1</v>
      </c>
      <c r="B311" s="113"/>
      <c r="C311" s="113"/>
      <c r="D311" s="965" t="s">
        <v>259</v>
      </c>
      <c r="E311" s="917"/>
      <c r="F311" s="966"/>
      <c r="G311" s="228">
        <v>132190484</v>
      </c>
      <c r="H311" s="229">
        <v>111401016</v>
      </c>
      <c r="I311" s="229">
        <v>108515878</v>
      </c>
      <c r="J311" s="230">
        <v>82.1</v>
      </c>
      <c r="K311" s="250">
        <f t="shared" si="10"/>
        <v>0.13081557642161099</v>
      </c>
      <c r="L311" s="229">
        <f t="shared" si="9"/>
        <v>-2885138</v>
      </c>
    </row>
    <row r="312" spans="1:12" ht="11.85" customHeight="1">
      <c r="A312" s="112"/>
      <c r="B312" s="113"/>
      <c r="C312" s="113"/>
      <c r="D312" s="221" t="s">
        <v>1</v>
      </c>
      <c r="E312" s="967" t="s">
        <v>262</v>
      </c>
      <c r="F312" s="894"/>
      <c r="G312" s="222">
        <v>33904908</v>
      </c>
      <c r="H312" s="223">
        <v>38545745</v>
      </c>
      <c r="I312" s="223">
        <v>37086429</v>
      </c>
      <c r="J312" s="224">
        <v>109.4</v>
      </c>
      <c r="K312" s="225">
        <f t="shared" si="10"/>
        <v>4.4707582673331456E-2</v>
      </c>
      <c r="L312" s="223">
        <f t="shared" si="9"/>
        <v>-1459316</v>
      </c>
    </row>
    <row r="313" spans="1:12" ht="11.85" customHeight="1">
      <c r="A313" s="112"/>
      <c r="B313" s="113"/>
      <c r="C313" s="113"/>
      <c r="D313" s="226"/>
      <c r="E313" s="967" t="s">
        <v>265</v>
      </c>
      <c r="F313" s="894"/>
      <c r="G313" s="222">
        <v>51720728</v>
      </c>
      <c r="H313" s="223">
        <v>43107143</v>
      </c>
      <c r="I313" s="223">
        <v>42706561</v>
      </c>
      <c r="J313" s="224">
        <v>82.6</v>
      </c>
      <c r="K313" s="225">
        <f t="shared" si="10"/>
        <v>5.1482635510719375E-2</v>
      </c>
      <c r="L313" s="223">
        <f t="shared" si="9"/>
        <v>-400582</v>
      </c>
    </row>
    <row r="314" spans="1:12" ht="11.85" customHeight="1">
      <c r="A314" s="112"/>
      <c r="B314" s="113"/>
      <c r="C314" s="113"/>
      <c r="D314" s="226"/>
      <c r="E314" s="967" t="s">
        <v>266</v>
      </c>
      <c r="F314" s="894"/>
      <c r="G314" s="222">
        <v>44864848</v>
      </c>
      <c r="H314" s="223">
        <v>26707940</v>
      </c>
      <c r="I314" s="223">
        <v>26222787</v>
      </c>
      <c r="J314" s="224">
        <v>58.5</v>
      </c>
      <c r="K314" s="225">
        <f t="shared" si="10"/>
        <v>3.1611493728006576E-2</v>
      </c>
      <c r="L314" s="223">
        <f t="shared" si="9"/>
        <v>-485153</v>
      </c>
    </row>
    <row r="315" spans="1:12" ht="11.85" customHeight="1">
      <c r="A315" s="112"/>
      <c r="B315" s="113"/>
      <c r="C315" s="113"/>
      <c r="D315" s="226"/>
      <c r="E315" s="967" t="s">
        <v>260</v>
      </c>
      <c r="F315" s="894"/>
      <c r="G315" s="222">
        <v>1700000</v>
      </c>
      <c r="H315" s="223">
        <v>2650000</v>
      </c>
      <c r="I315" s="223">
        <v>2342141</v>
      </c>
      <c r="J315" s="224">
        <v>137.80000000000001</v>
      </c>
      <c r="K315" s="225">
        <f t="shared" si="10"/>
        <v>2.8234441873629624E-3</v>
      </c>
      <c r="L315" s="223">
        <f t="shared" si="9"/>
        <v>-307859</v>
      </c>
    </row>
    <row r="316" spans="1:12" ht="60.75" customHeight="1">
      <c r="A316" s="112"/>
      <c r="B316" s="113"/>
      <c r="C316" s="113"/>
      <c r="D316" s="226"/>
      <c r="E316" s="967" t="s">
        <v>344</v>
      </c>
      <c r="F316" s="894"/>
      <c r="G316" s="222">
        <v>0</v>
      </c>
      <c r="H316" s="223">
        <v>367470</v>
      </c>
      <c r="I316" s="223">
        <v>141278</v>
      </c>
      <c r="J316" s="224">
        <v>0</v>
      </c>
      <c r="K316" s="225">
        <f t="shared" si="10"/>
        <v>1.7031021953941485E-4</v>
      </c>
      <c r="L316" s="223">
        <f t="shared" si="9"/>
        <v>-226192</v>
      </c>
    </row>
    <row r="317" spans="1:12" ht="48" customHeight="1">
      <c r="A317" s="112"/>
      <c r="B317" s="113"/>
      <c r="C317" s="150"/>
      <c r="D317" s="227"/>
      <c r="E317" s="967" t="s">
        <v>324</v>
      </c>
      <c r="F317" s="894"/>
      <c r="G317" s="222">
        <v>0</v>
      </c>
      <c r="H317" s="223">
        <v>22718</v>
      </c>
      <c r="I317" s="223">
        <v>16682</v>
      </c>
      <c r="J317" s="224">
        <v>0</v>
      </c>
      <c r="K317" s="225">
        <f t="shared" si="10"/>
        <v>2.0110102651202014E-5</v>
      </c>
      <c r="L317" s="223">
        <f t="shared" si="9"/>
        <v>-6036</v>
      </c>
    </row>
    <row r="318" spans="1:12" s="213" customFormat="1" ht="15" customHeight="1">
      <c r="A318" s="232" t="s">
        <v>1</v>
      </c>
      <c r="B318" s="233"/>
      <c r="C318" s="980" t="s">
        <v>345</v>
      </c>
      <c r="D318" s="981"/>
      <c r="E318" s="981"/>
      <c r="F318" s="982"/>
      <c r="G318" s="216">
        <v>60000</v>
      </c>
      <c r="H318" s="217">
        <v>23851</v>
      </c>
      <c r="I318" s="217">
        <v>23850</v>
      </c>
      <c r="J318" s="218">
        <v>39.799999999999997</v>
      </c>
      <c r="K318" s="219">
        <f t="shared" si="10"/>
        <v>2.8751105876463737E-5</v>
      </c>
      <c r="L318" s="217">
        <f t="shared" si="9"/>
        <v>-1</v>
      </c>
    </row>
    <row r="319" spans="1:12" s="220" customFormat="1" ht="13.5" customHeight="1">
      <c r="A319" s="112"/>
      <c r="B319" s="113"/>
      <c r="C319" s="106" t="s">
        <v>1</v>
      </c>
      <c r="D319" s="965" t="s">
        <v>232</v>
      </c>
      <c r="E319" s="917"/>
      <c r="F319" s="966"/>
      <c r="G319" s="228">
        <v>60000</v>
      </c>
      <c r="H319" s="229">
        <v>23851</v>
      </c>
      <c r="I319" s="229">
        <v>23850</v>
      </c>
      <c r="J319" s="230">
        <v>39.799999999999997</v>
      </c>
      <c r="K319" s="250">
        <f t="shared" si="10"/>
        <v>2.8751105876463737E-5</v>
      </c>
      <c r="L319" s="229">
        <f t="shared" si="9"/>
        <v>-1</v>
      </c>
    </row>
    <row r="320" spans="1:12" ht="11.85" customHeight="1">
      <c r="A320" s="112"/>
      <c r="B320" s="113"/>
      <c r="C320" s="113"/>
      <c r="D320" s="221" t="s">
        <v>1</v>
      </c>
      <c r="E320" s="967" t="s">
        <v>240</v>
      </c>
      <c r="F320" s="894"/>
      <c r="G320" s="222">
        <v>0</v>
      </c>
      <c r="H320" s="223">
        <v>811</v>
      </c>
      <c r="I320" s="223">
        <v>810</v>
      </c>
      <c r="J320" s="224">
        <v>0</v>
      </c>
      <c r="K320" s="225">
        <f t="shared" si="10"/>
        <v>9.7645265240820241E-7</v>
      </c>
      <c r="L320" s="223">
        <f t="shared" si="9"/>
        <v>-1</v>
      </c>
    </row>
    <row r="321" spans="1:12" ht="11.85" customHeight="1">
      <c r="A321" s="112"/>
      <c r="B321" s="113"/>
      <c r="C321" s="150"/>
      <c r="D321" s="227"/>
      <c r="E321" s="967" t="s">
        <v>244</v>
      </c>
      <c r="F321" s="894"/>
      <c r="G321" s="222">
        <v>60000</v>
      </c>
      <c r="H321" s="223">
        <v>23040</v>
      </c>
      <c r="I321" s="223">
        <v>23040</v>
      </c>
      <c r="J321" s="224">
        <v>38.4</v>
      </c>
      <c r="K321" s="225">
        <f t="shared" si="10"/>
        <v>2.7774653224055534E-5</v>
      </c>
      <c r="L321" s="223">
        <f t="shared" si="9"/>
        <v>0</v>
      </c>
    </row>
    <row r="322" spans="1:12" s="213" customFormat="1" ht="15" customHeight="1">
      <c r="A322" s="232"/>
      <c r="B322" s="233"/>
      <c r="C322" s="980" t="s">
        <v>118</v>
      </c>
      <c r="D322" s="981"/>
      <c r="E322" s="981"/>
      <c r="F322" s="982"/>
      <c r="G322" s="216">
        <v>17515005</v>
      </c>
      <c r="H322" s="217">
        <v>7567339</v>
      </c>
      <c r="I322" s="217">
        <v>7232274</v>
      </c>
      <c r="J322" s="218">
        <v>41.3</v>
      </c>
      <c r="K322" s="219">
        <f t="shared" si="10"/>
        <v>8.7184853459788634E-3</v>
      </c>
      <c r="L322" s="217">
        <f t="shared" si="9"/>
        <v>-335065</v>
      </c>
    </row>
    <row r="323" spans="1:12" s="220" customFormat="1" ht="13.5" customHeight="1">
      <c r="A323" s="820"/>
      <c r="B323" s="113"/>
      <c r="C323" s="106" t="s">
        <v>1</v>
      </c>
      <c r="D323" s="965" t="s">
        <v>232</v>
      </c>
      <c r="E323" s="917"/>
      <c r="F323" s="966"/>
      <c r="G323" s="228">
        <v>36205</v>
      </c>
      <c r="H323" s="229">
        <v>36205</v>
      </c>
      <c r="I323" s="229">
        <v>0</v>
      </c>
      <c r="J323" s="230">
        <v>0</v>
      </c>
      <c r="K323" s="250">
        <f t="shared" si="10"/>
        <v>0</v>
      </c>
      <c r="L323" s="229">
        <f t="shared" si="9"/>
        <v>-36205</v>
      </c>
    </row>
    <row r="324" spans="1:12" ht="11.85" customHeight="1">
      <c r="A324" s="820"/>
      <c r="B324" s="113"/>
      <c r="C324" s="113"/>
      <c r="D324" s="221"/>
      <c r="E324" s="967" t="s">
        <v>240</v>
      </c>
      <c r="F324" s="894"/>
      <c r="G324" s="222">
        <v>4750</v>
      </c>
      <c r="H324" s="223">
        <v>4750</v>
      </c>
      <c r="I324" s="223">
        <v>0</v>
      </c>
      <c r="J324" s="224">
        <v>0</v>
      </c>
      <c r="K324" s="225">
        <f t="shared" si="10"/>
        <v>0</v>
      </c>
      <c r="L324" s="223">
        <f t="shared" si="9"/>
        <v>-4750</v>
      </c>
    </row>
    <row r="325" spans="1:12" ht="11.85" customHeight="1">
      <c r="A325" s="822"/>
      <c r="B325" s="823"/>
      <c r="C325" s="823"/>
      <c r="D325" s="824"/>
      <c r="E325" s="979" t="s">
        <v>244</v>
      </c>
      <c r="F325" s="903"/>
      <c r="G325" s="236">
        <v>31455</v>
      </c>
      <c r="H325" s="237">
        <v>31455</v>
      </c>
      <c r="I325" s="237">
        <v>0</v>
      </c>
      <c r="J325" s="238">
        <v>0</v>
      </c>
      <c r="K325" s="239">
        <f t="shared" si="10"/>
        <v>0</v>
      </c>
      <c r="L325" s="237">
        <f t="shared" si="9"/>
        <v>-31455</v>
      </c>
    </row>
    <row r="326" spans="1:12" s="220" customFormat="1" ht="13.5" customHeight="1">
      <c r="A326" s="820" t="s">
        <v>1</v>
      </c>
      <c r="B326" s="113"/>
      <c r="C326" s="113"/>
      <c r="D326" s="994" t="s">
        <v>259</v>
      </c>
      <c r="E326" s="995"/>
      <c r="F326" s="996"/>
      <c r="G326" s="833">
        <v>17478800</v>
      </c>
      <c r="H326" s="834">
        <v>7531134</v>
      </c>
      <c r="I326" s="834">
        <v>7232274</v>
      </c>
      <c r="J326" s="835">
        <v>41.4</v>
      </c>
      <c r="K326" s="273">
        <f t="shared" si="10"/>
        <v>8.7184853459788634E-3</v>
      </c>
      <c r="L326" s="834">
        <f t="shared" si="9"/>
        <v>-298860</v>
      </c>
    </row>
    <row r="327" spans="1:12" ht="12.75" customHeight="1">
      <c r="A327" s="112"/>
      <c r="B327" s="113"/>
      <c r="C327" s="113"/>
      <c r="D327" s="221" t="s">
        <v>1</v>
      </c>
      <c r="E327" s="967" t="s">
        <v>265</v>
      </c>
      <c r="F327" s="894"/>
      <c r="G327" s="222">
        <v>13109100</v>
      </c>
      <c r="H327" s="223">
        <v>5475000</v>
      </c>
      <c r="I327" s="223">
        <v>5250855</v>
      </c>
      <c r="J327" s="224">
        <v>40.1</v>
      </c>
      <c r="K327" s="225">
        <f t="shared" si="10"/>
        <v>6.3298904841492245E-3</v>
      </c>
      <c r="L327" s="223">
        <f t="shared" si="9"/>
        <v>-224145</v>
      </c>
    </row>
    <row r="328" spans="1:12" ht="12.75" customHeight="1">
      <c r="A328" s="820"/>
      <c r="B328" s="113"/>
      <c r="C328" s="113"/>
      <c r="D328" s="226"/>
      <c r="E328" s="967" t="s">
        <v>266</v>
      </c>
      <c r="F328" s="894"/>
      <c r="G328" s="222">
        <v>4369700</v>
      </c>
      <c r="H328" s="223">
        <v>1825000</v>
      </c>
      <c r="I328" s="223">
        <v>1750285</v>
      </c>
      <c r="J328" s="224">
        <v>40.1</v>
      </c>
      <c r="K328" s="225">
        <f t="shared" si="10"/>
        <v>2.1099634947164083E-3</v>
      </c>
      <c r="L328" s="223">
        <f t="shared" si="9"/>
        <v>-74715</v>
      </c>
    </row>
    <row r="329" spans="1:12" ht="54" customHeight="1">
      <c r="A329" s="820"/>
      <c r="B329" s="113"/>
      <c r="C329" s="113"/>
      <c r="D329" s="226"/>
      <c r="E329" s="967" t="s">
        <v>344</v>
      </c>
      <c r="F329" s="894"/>
      <c r="G329" s="222">
        <v>0</v>
      </c>
      <c r="H329" s="223">
        <v>231134</v>
      </c>
      <c r="I329" s="223">
        <v>231134</v>
      </c>
      <c r="J329" s="224">
        <v>0</v>
      </c>
      <c r="K329" s="225">
        <f t="shared" si="10"/>
        <v>2.7863136711323141E-4</v>
      </c>
      <c r="L329" s="223">
        <f t="shared" si="9"/>
        <v>0</v>
      </c>
    </row>
    <row r="330" spans="1:12" s="213" customFormat="1" ht="15" customHeight="1">
      <c r="A330" s="232" t="s">
        <v>1</v>
      </c>
      <c r="B330" s="233"/>
      <c r="C330" s="980" t="s">
        <v>119</v>
      </c>
      <c r="D330" s="981"/>
      <c r="E330" s="981"/>
      <c r="F330" s="982"/>
      <c r="G330" s="216">
        <v>4708782</v>
      </c>
      <c r="H330" s="217">
        <v>4765255</v>
      </c>
      <c r="I330" s="217">
        <v>4599584</v>
      </c>
      <c r="J330" s="218">
        <v>97.7</v>
      </c>
      <c r="K330" s="219">
        <f t="shared" si="10"/>
        <v>5.5447851812028756E-3</v>
      </c>
      <c r="L330" s="217">
        <f t="shared" si="9"/>
        <v>-165671</v>
      </c>
    </row>
    <row r="331" spans="1:12" s="220" customFormat="1" ht="13.5" customHeight="1">
      <c r="A331" s="112"/>
      <c r="B331" s="113"/>
      <c r="C331" s="106" t="s">
        <v>1</v>
      </c>
      <c r="D331" s="965" t="s">
        <v>232</v>
      </c>
      <c r="E331" s="917"/>
      <c r="F331" s="966"/>
      <c r="G331" s="228">
        <v>506782</v>
      </c>
      <c r="H331" s="229">
        <v>565255</v>
      </c>
      <c r="I331" s="229">
        <v>399584</v>
      </c>
      <c r="J331" s="230">
        <v>78.8</v>
      </c>
      <c r="K331" s="250">
        <f t="shared" si="10"/>
        <v>4.8169735390108536E-4</v>
      </c>
      <c r="L331" s="229">
        <f t="shared" si="9"/>
        <v>-165671</v>
      </c>
    </row>
    <row r="332" spans="1:12" ht="11.85" customHeight="1">
      <c r="A332" s="820" t="s">
        <v>1</v>
      </c>
      <c r="B332" s="113"/>
      <c r="C332" s="113"/>
      <c r="D332" s="226"/>
      <c r="E332" s="967" t="s">
        <v>268</v>
      </c>
      <c r="F332" s="894"/>
      <c r="G332" s="222">
        <v>10000</v>
      </c>
      <c r="H332" s="223">
        <v>0</v>
      </c>
      <c r="I332" s="223">
        <v>0</v>
      </c>
      <c r="J332" s="224">
        <v>0</v>
      </c>
      <c r="K332" s="225">
        <f t="shared" si="10"/>
        <v>0</v>
      </c>
      <c r="L332" s="223">
        <f t="shared" si="9"/>
        <v>0</v>
      </c>
    </row>
    <row r="333" spans="1:12" ht="11.85" customHeight="1">
      <c r="A333" s="820"/>
      <c r="B333" s="113"/>
      <c r="C333" s="113"/>
      <c r="D333" s="226"/>
      <c r="E333" s="967" t="s">
        <v>239</v>
      </c>
      <c r="F333" s="894"/>
      <c r="G333" s="222">
        <v>30000</v>
      </c>
      <c r="H333" s="223">
        <v>31550</v>
      </c>
      <c r="I333" s="223">
        <v>29387</v>
      </c>
      <c r="J333" s="224">
        <v>98</v>
      </c>
      <c r="K333" s="225">
        <f t="shared" si="10"/>
        <v>3.5425943328789933E-5</v>
      </c>
      <c r="L333" s="223">
        <f t="shared" si="9"/>
        <v>-2163</v>
      </c>
    </row>
    <row r="334" spans="1:12" ht="11.85" customHeight="1">
      <c r="A334" s="112"/>
      <c r="B334" s="113"/>
      <c r="C334" s="113"/>
      <c r="D334" s="226"/>
      <c r="E334" s="967" t="s">
        <v>240</v>
      </c>
      <c r="F334" s="894"/>
      <c r="G334" s="222">
        <v>3000</v>
      </c>
      <c r="H334" s="223">
        <v>14545</v>
      </c>
      <c r="I334" s="223">
        <v>12342</v>
      </c>
      <c r="J334" s="224">
        <v>411.4</v>
      </c>
      <c r="K334" s="225">
        <f t="shared" si="10"/>
        <v>1.4878245229656833E-5</v>
      </c>
      <c r="L334" s="223">
        <f t="shared" si="9"/>
        <v>-2203</v>
      </c>
    </row>
    <row r="335" spans="1:12" ht="11.85" customHeight="1">
      <c r="A335" s="112"/>
      <c r="B335" s="113"/>
      <c r="C335" s="113"/>
      <c r="D335" s="226"/>
      <c r="E335" s="967" t="s">
        <v>244</v>
      </c>
      <c r="F335" s="894"/>
      <c r="G335" s="222">
        <v>161843</v>
      </c>
      <c r="H335" s="223">
        <v>435020</v>
      </c>
      <c r="I335" s="223">
        <v>295476</v>
      </c>
      <c r="J335" s="224">
        <v>182.6</v>
      </c>
      <c r="K335" s="225">
        <f t="shared" si="10"/>
        <v>3.5619546163329139E-4</v>
      </c>
      <c r="L335" s="223">
        <f t="shared" si="9"/>
        <v>-139544</v>
      </c>
    </row>
    <row r="336" spans="1:12" ht="11.85" customHeight="1">
      <c r="A336" s="112"/>
      <c r="B336" s="113"/>
      <c r="C336" s="113"/>
      <c r="D336" s="226"/>
      <c r="E336" s="967" t="s">
        <v>248</v>
      </c>
      <c r="F336" s="894"/>
      <c r="G336" s="222">
        <v>22200</v>
      </c>
      <c r="H336" s="223">
        <v>51748</v>
      </c>
      <c r="I336" s="223">
        <v>37536</v>
      </c>
      <c r="J336" s="224">
        <v>169.1</v>
      </c>
      <c r="K336" s="225">
        <f t="shared" si="10"/>
        <v>4.5249539210857144E-5</v>
      </c>
      <c r="L336" s="223">
        <f t="shared" ref="L336:L399" si="11">+I336-H336</f>
        <v>-14212</v>
      </c>
    </row>
    <row r="337" spans="1:12" ht="11.85" customHeight="1">
      <c r="A337" s="112"/>
      <c r="B337" s="113"/>
      <c r="C337" s="113"/>
      <c r="D337" s="226"/>
      <c r="E337" s="967" t="s">
        <v>289</v>
      </c>
      <c r="F337" s="894"/>
      <c r="G337" s="222">
        <v>185000</v>
      </c>
      <c r="H337" s="223">
        <v>3690</v>
      </c>
      <c r="I337" s="223">
        <v>3690</v>
      </c>
      <c r="J337" s="224">
        <v>2</v>
      </c>
      <c r="K337" s="225">
        <f t="shared" si="10"/>
        <v>4.4482843054151448E-6</v>
      </c>
      <c r="L337" s="223">
        <f t="shared" si="11"/>
        <v>0</v>
      </c>
    </row>
    <row r="338" spans="1:12" ht="11.85" customHeight="1">
      <c r="A338" s="112"/>
      <c r="B338" s="113"/>
      <c r="C338" s="113"/>
      <c r="D338" s="226"/>
      <c r="E338" s="967" t="s">
        <v>250</v>
      </c>
      <c r="F338" s="894"/>
      <c r="G338" s="222">
        <v>6000</v>
      </c>
      <c r="H338" s="223">
        <v>2500</v>
      </c>
      <c r="I338" s="223">
        <v>0</v>
      </c>
      <c r="J338" s="224">
        <v>0</v>
      </c>
      <c r="K338" s="225">
        <f t="shared" si="10"/>
        <v>0</v>
      </c>
      <c r="L338" s="223">
        <f t="shared" si="11"/>
        <v>-2500</v>
      </c>
    </row>
    <row r="339" spans="1:12" ht="11.85" customHeight="1">
      <c r="A339" s="112"/>
      <c r="B339" s="113"/>
      <c r="C339" s="113"/>
      <c r="D339" s="226"/>
      <c r="E339" s="967" t="s">
        <v>251</v>
      </c>
      <c r="F339" s="894"/>
      <c r="G339" s="222">
        <v>7000</v>
      </c>
      <c r="H339" s="223">
        <v>15142</v>
      </c>
      <c r="I339" s="223">
        <v>10161</v>
      </c>
      <c r="J339" s="224">
        <v>145.19999999999999</v>
      </c>
      <c r="K339" s="225">
        <f t="shared" si="10"/>
        <v>1.2249056050765118E-5</v>
      </c>
      <c r="L339" s="223">
        <f t="shared" si="11"/>
        <v>-4981</v>
      </c>
    </row>
    <row r="340" spans="1:12" ht="11.85" customHeight="1">
      <c r="A340" s="112"/>
      <c r="B340" s="113"/>
      <c r="C340" s="113"/>
      <c r="D340" s="226"/>
      <c r="E340" s="967" t="s">
        <v>252</v>
      </c>
      <c r="F340" s="894"/>
      <c r="G340" s="222">
        <v>65489</v>
      </c>
      <c r="H340" s="223">
        <v>0</v>
      </c>
      <c r="I340" s="223">
        <v>0</v>
      </c>
      <c r="J340" s="224">
        <v>0</v>
      </c>
      <c r="K340" s="225">
        <f t="shared" si="10"/>
        <v>0</v>
      </c>
      <c r="L340" s="223">
        <f t="shared" si="11"/>
        <v>0</v>
      </c>
    </row>
    <row r="341" spans="1:12" ht="11.85" customHeight="1">
      <c r="A341" s="112"/>
      <c r="B341" s="113"/>
      <c r="C341" s="113"/>
      <c r="D341" s="226"/>
      <c r="E341" s="967" t="s">
        <v>257</v>
      </c>
      <c r="F341" s="894"/>
      <c r="G341" s="222">
        <v>1000</v>
      </c>
      <c r="H341" s="223">
        <v>10000</v>
      </c>
      <c r="I341" s="223">
        <v>10000</v>
      </c>
      <c r="J341" s="224">
        <v>1000</v>
      </c>
      <c r="K341" s="225">
        <f t="shared" ref="K341:K404" si="12">+I341/$I$7</f>
        <v>1.2054971017385215E-5</v>
      </c>
      <c r="L341" s="223">
        <f t="shared" si="11"/>
        <v>0</v>
      </c>
    </row>
    <row r="342" spans="1:12" ht="25.5" customHeight="1">
      <c r="A342" s="112"/>
      <c r="B342" s="113"/>
      <c r="C342" s="113"/>
      <c r="D342" s="226"/>
      <c r="E342" s="967" t="s">
        <v>258</v>
      </c>
      <c r="F342" s="894"/>
      <c r="G342" s="222">
        <v>15000</v>
      </c>
      <c r="H342" s="223">
        <v>0</v>
      </c>
      <c r="I342" s="223">
        <v>0</v>
      </c>
      <c r="J342" s="224">
        <v>0</v>
      </c>
      <c r="K342" s="225">
        <f t="shared" si="12"/>
        <v>0</v>
      </c>
      <c r="L342" s="223">
        <f t="shared" si="11"/>
        <v>0</v>
      </c>
    </row>
    <row r="343" spans="1:12" ht="11.85" customHeight="1">
      <c r="A343" s="112"/>
      <c r="B343" s="113"/>
      <c r="C343" s="113"/>
      <c r="D343" s="227"/>
      <c r="E343" s="967" t="s">
        <v>308</v>
      </c>
      <c r="F343" s="894"/>
      <c r="G343" s="222">
        <v>250</v>
      </c>
      <c r="H343" s="223">
        <v>1060</v>
      </c>
      <c r="I343" s="223">
        <v>992</v>
      </c>
      <c r="J343" s="224">
        <v>396.7</v>
      </c>
      <c r="K343" s="225">
        <f t="shared" si="12"/>
        <v>1.1958531249246134E-6</v>
      </c>
      <c r="L343" s="223">
        <f t="shared" si="11"/>
        <v>-68</v>
      </c>
    </row>
    <row r="344" spans="1:12" s="220" customFormat="1" ht="13.5" customHeight="1">
      <c r="A344" s="112"/>
      <c r="B344" s="113"/>
      <c r="C344" s="113"/>
      <c r="D344" s="965" t="s">
        <v>259</v>
      </c>
      <c r="E344" s="917"/>
      <c r="F344" s="966"/>
      <c r="G344" s="228">
        <v>4202000</v>
      </c>
      <c r="H344" s="229">
        <v>4200000</v>
      </c>
      <c r="I344" s="229">
        <v>4200000</v>
      </c>
      <c r="J344" s="230">
        <v>100</v>
      </c>
      <c r="K344" s="250">
        <f t="shared" si="12"/>
        <v>5.0630878273017904E-3</v>
      </c>
      <c r="L344" s="229">
        <f t="shared" si="11"/>
        <v>0</v>
      </c>
    </row>
    <row r="345" spans="1:12" ht="36.75" customHeight="1">
      <c r="A345" s="149"/>
      <c r="B345" s="150"/>
      <c r="C345" s="150"/>
      <c r="D345" s="245" t="s">
        <v>1</v>
      </c>
      <c r="E345" s="967" t="s">
        <v>323</v>
      </c>
      <c r="F345" s="894"/>
      <c r="G345" s="222">
        <v>4202000</v>
      </c>
      <c r="H345" s="223">
        <v>4200000</v>
      </c>
      <c r="I345" s="223">
        <v>4200000</v>
      </c>
      <c r="J345" s="224">
        <v>100</v>
      </c>
      <c r="K345" s="225">
        <f t="shared" si="12"/>
        <v>5.0630878273017904E-3</v>
      </c>
      <c r="L345" s="223">
        <f t="shared" si="11"/>
        <v>0</v>
      </c>
    </row>
    <row r="346" spans="1:12" s="213" customFormat="1" ht="16.5" customHeight="1">
      <c r="A346" s="959" t="s">
        <v>122</v>
      </c>
      <c r="B346" s="960"/>
      <c r="C346" s="960"/>
      <c r="D346" s="960"/>
      <c r="E346" s="960"/>
      <c r="F346" s="961"/>
      <c r="G346" s="825">
        <v>6650101</v>
      </c>
      <c r="H346" s="826">
        <v>8780996</v>
      </c>
      <c r="I346" s="826">
        <v>7198457</v>
      </c>
      <c r="J346" s="827">
        <v>108.3</v>
      </c>
      <c r="K346" s="828">
        <f t="shared" si="12"/>
        <v>8.6777190504893718E-3</v>
      </c>
      <c r="L346" s="826">
        <f t="shared" si="11"/>
        <v>-1582539</v>
      </c>
    </row>
    <row r="347" spans="1:12" s="213" customFormat="1" ht="15" customHeight="1">
      <c r="A347" s="821" t="s">
        <v>1</v>
      </c>
      <c r="B347" s="233"/>
      <c r="C347" s="962" t="s">
        <v>123</v>
      </c>
      <c r="D347" s="963"/>
      <c r="E347" s="963"/>
      <c r="F347" s="964"/>
      <c r="G347" s="246">
        <v>6405101</v>
      </c>
      <c r="H347" s="247">
        <v>7329672</v>
      </c>
      <c r="I347" s="247">
        <v>5778638</v>
      </c>
      <c r="J347" s="248">
        <v>90.2</v>
      </c>
      <c r="K347" s="249">
        <f t="shared" si="12"/>
        <v>6.9661313609960867E-3</v>
      </c>
      <c r="L347" s="247">
        <f t="shared" si="11"/>
        <v>-1551034</v>
      </c>
    </row>
    <row r="348" spans="1:12" s="220" customFormat="1" ht="13.5" customHeight="1">
      <c r="A348" s="112"/>
      <c r="B348" s="113"/>
      <c r="C348" s="106" t="s">
        <v>1</v>
      </c>
      <c r="D348" s="965" t="s">
        <v>232</v>
      </c>
      <c r="E348" s="917"/>
      <c r="F348" s="966"/>
      <c r="G348" s="228">
        <v>6405101</v>
      </c>
      <c r="H348" s="229">
        <v>7195902</v>
      </c>
      <c r="I348" s="229">
        <v>5700968</v>
      </c>
      <c r="J348" s="230">
        <v>89</v>
      </c>
      <c r="K348" s="250">
        <f t="shared" si="12"/>
        <v>6.8725004011040555E-3</v>
      </c>
      <c r="L348" s="229">
        <f t="shared" si="11"/>
        <v>-1494934</v>
      </c>
    </row>
    <row r="349" spans="1:12" ht="50.25" customHeight="1">
      <c r="A349" s="112"/>
      <c r="B349" s="113"/>
      <c r="C349" s="113"/>
      <c r="D349" s="221" t="s">
        <v>1</v>
      </c>
      <c r="E349" s="967" t="s">
        <v>309</v>
      </c>
      <c r="F349" s="894"/>
      <c r="G349" s="222">
        <v>200000</v>
      </c>
      <c r="H349" s="223">
        <v>164120</v>
      </c>
      <c r="I349" s="223">
        <v>156943</v>
      </c>
      <c r="J349" s="224">
        <v>78.5</v>
      </c>
      <c r="K349" s="225">
        <f t="shared" si="12"/>
        <v>1.8919433163814878E-4</v>
      </c>
      <c r="L349" s="223">
        <f t="shared" si="11"/>
        <v>-7177</v>
      </c>
    </row>
    <row r="350" spans="1:12" ht="51" customHeight="1">
      <c r="A350" s="112"/>
      <c r="B350" s="113"/>
      <c r="C350" s="113"/>
      <c r="D350" s="226"/>
      <c r="E350" s="967" t="s">
        <v>346</v>
      </c>
      <c r="F350" s="894"/>
      <c r="G350" s="222">
        <v>0</v>
      </c>
      <c r="H350" s="223">
        <v>588841</v>
      </c>
      <c r="I350" s="223">
        <v>576010</v>
      </c>
      <c r="J350" s="224">
        <v>0</v>
      </c>
      <c r="K350" s="225">
        <f t="shared" si="12"/>
        <v>6.9437838557240576E-4</v>
      </c>
      <c r="L350" s="223">
        <f t="shared" si="11"/>
        <v>-12831</v>
      </c>
    </row>
    <row r="351" spans="1:12" ht="11.85" customHeight="1">
      <c r="A351" s="112"/>
      <c r="B351" s="113"/>
      <c r="C351" s="113"/>
      <c r="D351" s="226"/>
      <c r="E351" s="967" t="s">
        <v>312</v>
      </c>
      <c r="F351" s="894"/>
      <c r="G351" s="222">
        <v>0</v>
      </c>
      <c r="H351" s="223">
        <v>57000</v>
      </c>
      <c r="I351" s="223">
        <v>42421</v>
      </c>
      <c r="J351" s="224">
        <v>0</v>
      </c>
      <c r="K351" s="225">
        <f t="shared" si="12"/>
        <v>5.1138392552849822E-5</v>
      </c>
      <c r="L351" s="223">
        <f t="shared" si="11"/>
        <v>-14579</v>
      </c>
    </row>
    <row r="352" spans="1:12" ht="11.85" customHeight="1">
      <c r="A352" s="112"/>
      <c r="B352" s="113"/>
      <c r="C352" s="113"/>
      <c r="D352" s="226"/>
      <c r="E352" s="967" t="s">
        <v>236</v>
      </c>
      <c r="F352" s="894"/>
      <c r="G352" s="222">
        <v>0</v>
      </c>
      <c r="H352" s="223">
        <v>804</v>
      </c>
      <c r="I352" s="223">
        <v>344</v>
      </c>
      <c r="J352" s="224">
        <v>0</v>
      </c>
      <c r="K352" s="225">
        <f t="shared" si="12"/>
        <v>4.146910029980514E-7</v>
      </c>
      <c r="L352" s="223">
        <f t="shared" si="11"/>
        <v>-460</v>
      </c>
    </row>
    <row r="353" spans="1:12" ht="11.85" customHeight="1">
      <c r="A353" s="112"/>
      <c r="B353" s="113"/>
      <c r="C353" s="113"/>
      <c r="D353" s="226"/>
      <c r="E353" s="967" t="s">
        <v>313</v>
      </c>
      <c r="F353" s="894"/>
      <c r="G353" s="222">
        <v>43010</v>
      </c>
      <c r="H353" s="223">
        <v>45576</v>
      </c>
      <c r="I353" s="223">
        <v>27150</v>
      </c>
      <c r="J353" s="224">
        <v>63.1</v>
      </c>
      <c r="K353" s="225">
        <f t="shared" si="12"/>
        <v>3.2729246312200858E-5</v>
      </c>
      <c r="L353" s="223">
        <f t="shared" si="11"/>
        <v>-18426</v>
      </c>
    </row>
    <row r="354" spans="1:12" ht="11.85" customHeight="1">
      <c r="A354" s="112"/>
      <c r="B354" s="113"/>
      <c r="C354" s="113"/>
      <c r="D354" s="226"/>
      <c r="E354" s="967" t="s">
        <v>278</v>
      </c>
      <c r="F354" s="894"/>
      <c r="G354" s="222">
        <v>2284</v>
      </c>
      <c r="H354" s="223">
        <v>2278</v>
      </c>
      <c r="I354" s="223">
        <v>2176</v>
      </c>
      <c r="J354" s="224">
        <v>95.3</v>
      </c>
      <c r="K354" s="225">
        <f t="shared" si="12"/>
        <v>2.6231616933830228E-6</v>
      </c>
      <c r="L354" s="223">
        <f t="shared" si="11"/>
        <v>-102</v>
      </c>
    </row>
    <row r="355" spans="1:12" ht="11.85" customHeight="1">
      <c r="A355" s="112" t="s">
        <v>1</v>
      </c>
      <c r="B355" s="113"/>
      <c r="C355" s="113"/>
      <c r="D355" s="226"/>
      <c r="E355" s="967" t="s">
        <v>237</v>
      </c>
      <c r="F355" s="894"/>
      <c r="G355" s="222">
        <v>0</v>
      </c>
      <c r="H355" s="223">
        <v>114</v>
      </c>
      <c r="I355" s="223">
        <v>49</v>
      </c>
      <c r="J355" s="224">
        <v>0</v>
      </c>
      <c r="K355" s="225">
        <f t="shared" si="12"/>
        <v>5.9069357985187557E-8</v>
      </c>
      <c r="L355" s="223">
        <f t="shared" si="11"/>
        <v>-65</v>
      </c>
    </row>
    <row r="356" spans="1:12" ht="11.85" customHeight="1">
      <c r="A356" s="112"/>
      <c r="B356" s="113"/>
      <c r="C356" s="113"/>
      <c r="D356" s="226"/>
      <c r="E356" s="967" t="s">
        <v>314</v>
      </c>
      <c r="F356" s="894"/>
      <c r="G356" s="222">
        <v>6052</v>
      </c>
      <c r="H356" s="223">
        <v>6776</v>
      </c>
      <c r="I356" s="223">
        <v>3869</v>
      </c>
      <c r="J356" s="224">
        <v>63.9</v>
      </c>
      <c r="K356" s="225">
        <f t="shared" si="12"/>
        <v>4.6640682866263397E-6</v>
      </c>
      <c r="L356" s="223">
        <f t="shared" si="11"/>
        <v>-2907</v>
      </c>
    </row>
    <row r="357" spans="1:12" ht="11.85" customHeight="1">
      <c r="A357" s="112"/>
      <c r="B357" s="113"/>
      <c r="C357" s="113"/>
      <c r="D357" s="226"/>
      <c r="E357" s="967" t="s">
        <v>280</v>
      </c>
      <c r="F357" s="894"/>
      <c r="G357" s="222">
        <v>311</v>
      </c>
      <c r="H357" s="223">
        <v>317</v>
      </c>
      <c r="I357" s="223">
        <v>310</v>
      </c>
      <c r="J357" s="224">
        <v>99.7</v>
      </c>
      <c r="K357" s="225">
        <f t="shared" si="12"/>
        <v>3.7370410153894167E-7</v>
      </c>
      <c r="L357" s="223">
        <f t="shared" si="11"/>
        <v>-7</v>
      </c>
    </row>
    <row r="358" spans="1:12" ht="11.85" customHeight="1">
      <c r="A358" s="112"/>
      <c r="B358" s="113"/>
      <c r="C358" s="113"/>
      <c r="D358" s="226"/>
      <c r="E358" s="967" t="s">
        <v>239</v>
      </c>
      <c r="F358" s="894"/>
      <c r="G358" s="222">
        <v>0</v>
      </c>
      <c r="H358" s="223">
        <v>4500</v>
      </c>
      <c r="I358" s="223">
        <v>2000</v>
      </c>
      <c r="J358" s="224">
        <v>0</v>
      </c>
      <c r="K358" s="225">
        <f t="shared" si="12"/>
        <v>2.4109942034770432E-6</v>
      </c>
      <c r="L358" s="223">
        <f t="shared" si="11"/>
        <v>-2500</v>
      </c>
    </row>
    <row r="359" spans="1:12" ht="11.85" customHeight="1">
      <c r="A359" s="112"/>
      <c r="B359" s="113"/>
      <c r="C359" s="113"/>
      <c r="D359" s="226"/>
      <c r="E359" s="967" t="s">
        <v>329</v>
      </c>
      <c r="F359" s="894"/>
      <c r="G359" s="222">
        <v>246682</v>
      </c>
      <c r="H359" s="223">
        <v>207198</v>
      </c>
      <c r="I359" s="223">
        <v>116028</v>
      </c>
      <c r="J359" s="224">
        <v>47</v>
      </c>
      <c r="K359" s="225">
        <f t="shared" si="12"/>
        <v>1.3987141772051718E-4</v>
      </c>
      <c r="L359" s="223">
        <f t="shared" si="11"/>
        <v>-91170</v>
      </c>
    </row>
    <row r="360" spans="1:12" ht="11.85" customHeight="1">
      <c r="A360" s="112"/>
      <c r="B360" s="113"/>
      <c r="C360" s="113"/>
      <c r="D360" s="226"/>
      <c r="E360" s="967" t="s">
        <v>282</v>
      </c>
      <c r="F360" s="894"/>
      <c r="G360" s="222">
        <v>12671</v>
      </c>
      <c r="H360" s="223">
        <v>12761</v>
      </c>
      <c r="I360" s="223">
        <v>12746</v>
      </c>
      <c r="J360" s="224">
        <v>100.6</v>
      </c>
      <c r="K360" s="225">
        <f t="shared" si="12"/>
        <v>1.5365266058759194E-5</v>
      </c>
      <c r="L360" s="223">
        <f t="shared" si="11"/>
        <v>-15</v>
      </c>
    </row>
    <row r="361" spans="1:12" ht="11.85" customHeight="1">
      <c r="A361" s="112"/>
      <c r="B361" s="113"/>
      <c r="C361" s="113"/>
      <c r="D361" s="226"/>
      <c r="E361" s="967" t="s">
        <v>240</v>
      </c>
      <c r="F361" s="894"/>
      <c r="G361" s="222">
        <v>75000</v>
      </c>
      <c r="H361" s="223">
        <v>111100</v>
      </c>
      <c r="I361" s="223">
        <v>111097</v>
      </c>
      <c r="J361" s="224">
        <v>148.1</v>
      </c>
      <c r="K361" s="225">
        <f t="shared" si="12"/>
        <v>1.3392711151184451E-4</v>
      </c>
      <c r="L361" s="223">
        <f t="shared" si="11"/>
        <v>-3</v>
      </c>
    </row>
    <row r="362" spans="1:12" ht="11.85" customHeight="1">
      <c r="A362" s="112"/>
      <c r="B362" s="113"/>
      <c r="C362" s="113"/>
      <c r="D362" s="226"/>
      <c r="E362" s="967" t="s">
        <v>315</v>
      </c>
      <c r="F362" s="894"/>
      <c r="G362" s="222">
        <v>0</v>
      </c>
      <c r="H362" s="223">
        <v>20093</v>
      </c>
      <c r="I362" s="223">
        <v>2404</v>
      </c>
      <c r="J362" s="224">
        <v>0</v>
      </c>
      <c r="K362" s="225">
        <f t="shared" si="12"/>
        <v>2.8980150325794056E-6</v>
      </c>
      <c r="L362" s="223">
        <f t="shared" si="11"/>
        <v>-17689</v>
      </c>
    </row>
    <row r="363" spans="1:12" ht="11.85" customHeight="1">
      <c r="A363" s="112"/>
      <c r="B363" s="113"/>
      <c r="C363" s="113"/>
      <c r="D363" s="226"/>
      <c r="E363" s="967" t="s">
        <v>284</v>
      </c>
      <c r="F363" s="894"/>
      <c r="G363" s="222">
        <v>0</v>
      </c>
      <c r="H363" s="223">
        <v>3158</v>
      </c>
      <c r="I363" s="223">
        <v>158</v>
      </c>
      <c r="J363" s="224">
        <v>0</v>
      </c>
      <c r="K363" s="225">
        <f t="shared" si="12"/>
        <v>1.904685420746864E-7</v>
      </c>
      <c r="L363" s="223">
        <f t="shared" si="11"/>
        <v>-3000</v>
      </c>
    </row>
    <row r="364" spans="1:12" ht="11.85" customHeight="1">
      <c r="A364" s="112"/>
      <c r="B364" s="113"/>
      <c r="C364" s="113"/>
      <c r="D364" s="226"/>
      <c r="E364" s="967" t="s">
        <v>244</v>
      </c>
      <c r="F364" s="894"/>
      <c r="G364" s="222">
        <v>361200</v>
      </c>
      <c r="H364" s="223">
        <v>275707</v>
      </c>
      <c r="I364" s="223">
        <v>271152</v>
      </c>
      <c r="J364" s="224">
        <v>75.099999999999994</v>
      </c>
      <c r="K364" s="225">
        <f t="shared" si="12"/>
        <v>3.2687295013060356E-4</v>
      </c>
      <c r="L364" s="223">
        <f t="shared" si="11"/>
        <v>-4555</v>
      </c>
    </row>
    <row r="365" spans="1:12" ht="11.85" customHeight="1">
      <c r="A365" s="112"/>
      <c r="B365" s="113"/>
      <c r="C365" s="113"/>
      <c r="D365" s="226"/>
      <c r="E365" s="967" t="s">
        <v>318</v>
      </c>
      <c r="F365" s="894"/>
      <c r="G365" s="222">
        <v>4583496</v>
      </c>
      <c r="H365" s="223">
        <v>4712676</v>
      </c>
      <c r="I365" s="223">
        <v>3536607</v>
      </c>
      <c r="J365" s="224">
        <v>77.2</v>
      </c>
      <c r="K365" s="225">
        <f t="shared" si="12"/>
        <v>4.2633694884881669E-3</v>
      </c>
      <c r="L365" s="223">
        <f t="shared" si="11"/>
        <v>-1176069</v>
      </c>
    </row>
    <row r="366" spans="1:12" ht="11.85" customHeight="1">
      <c r="A366" s="112"/>
      <c r="B366" s="113"/>
      <c r="C366" s="113"/>
      <c r="D366" s="226"/>
      <c r="E366" s="967" t="s">
        <v>286</v>
      </c>
      <c r="F366" s="894"/>
      <c r="G366" s="222">
        <v>107383</v>
      </c>
      <c r="H366" s="223">
        <v>90375</v>
      </c>
      <c r="I366" s="223">
        <v>65351</v>
      </c>
      <c r="J366" s="224">
        <v>60.9</v>
      </c>
      <c r="K366" s="225">
        <f t="shared" si="12"/>
        <v>7.8780441095714114E-5</v>
      </c>
      <c r="L366" s="223">
        <f t="shared" si="11"/>
        <v>-25024</v>
      </c>
    </row>
    <row r="367" spans="1:12" ht="11.85" customHeight="1">
      <c r="A367" s="112"/>
      <c r="B367" s="113"/>
      <c r="C367" s="113"/>
      <c r="D367" s="226"/>
      <c r="E367" s="967" t="s">
        <v>248</v>
      </c>
      <c r="F367" s="894"/>
      <c r="G367" s="222">
        <v>20000</v>
      </c>
      <c r="H367" s="223">
        <v>1862</v>
      </c>
      <c r="I367" s="223">
        <v>123</v>
      </c>
      <c r="J367" s="224">
        <v>0.6</v>
      </c>
      <c r="K367" s="225">
        <f t="shared" si="12"/>
        <v>1.4827614351383815E-7</v>
      </c>
      <c r="L367" s="223">
        <f t="shared" si="11"/>
        <v>-1739</v>
      </c>
    </row>
    <row r="368" spans="1:12" ht="11.85" customHeight="1">
      <c r="A368" s="112"/>
      <c r="B368" s="113"/>
      <c r="C368" s="113"/>
      <c r="D368" s="226"/>
      <c r="E368" s="967" t="s">
        <v>347</v>
      </c>
      <c r="F368" s="894"/>
      <c r="G368" s="222">
        <v>5000</v>
      </c>
      <c r="H368" s="223">
        <v>24872</v>
      </c>
      <c r="I368" s="223">
        <v>16619</v>
      </c>
      <c r="J368" s="224">
        <v>332.4</v>
      </c>
      <c r="K368" s="225">
        <f t="shared" si="12"/>
        <v>2.0034156333792488E-5</v>
      </c>
      <c r="L368" s="223">
        <f t="shared" si="11"/>
        <v>-8253</v>
      </c>
    </row>
    <row r="369" spans="1:12" ht="11.85" customHeight="1">
      <c r="A369" s="112"/>
      <c r="B369" s="113"/>
      <c r="C369" s="113"/>
      <c r="D369" s="226"/>
      <c r="E369" s="967" t="s">
        <v>288</v>
      </c>
      <c r="F369" s="894"/>
      <c r="G369" s="222">
        <v>0</v>
      </c>
      <c r="H369" s="223">
        <v>3507</v>
      </c>
      <c r="I369" s="223">
        <v>2933</v>
      </c>
      <c r="J369" s="224">
        <v>0</v>
      </c>
      <c r="K369" s="225">
        <f t="shared" si="12"/>
        <v>3.5357229993990838E-6</v>
      </c>
      <c r="L369" s="223">
        <f t="shared" si="11"/>
        <v>-574</v>
      </c>
    </row>
    <row r="370" spans="1:12" ht="11.85" customHeight="1">
      <c r="A370" s="112"/>
      <c r="B370" s="113"/>
      <c r="C370" s="113"/>
      <c r="D370" s="226"/>
      <c r="E370" s="967" t="s">
        <v>250</v>
      </c>
      <c r="F370" s="894"/>
      <c r="G370" s="222">
        <v>0</v>
      </c>
      <c r="H370" s="223">
        <v>63</v>
      </c>
      <c r="I370" s="223">
        <v>63</v>
      </c>
      <c r="J370" s="224">
        <v>0</v>
      </c>
      <c r="K370" s="225">
        <f t="shared" si="12"/>
        <v>7.594631740952686E-8</v>
      </c>
      <c r="L370" s="223">
        <f t="shared" si="11"/>
        <v>0</v>
      </c>
    </row>
    <row r="371" spans="1:12" ht="11.85" customHeight="1">
      <c r="A371" s="112"/>
      <c r="B371" s="113"/>
      <c r="C371" s="113"/>
      <c r="D371" s="226"/>
      <c r="E371" s="967" t="s">
        <v>320</v>
      </c>
      <c r="F371" s="894"/>
      <c r="G371" s="222">
        <v>29418</v>
      </c>
      <c r="H371" s="223">
        <v>31270</v>
      </c>
      <c r="I371" s="223">
        <v>3471</v>
      </c>
      <c r="J371" s="224">
        <v>11.8</v>
      </c>
      <c r="K371" s="225">
        <f t="shared" si="12"/>
        <v>4.1842804401344081E-6</v>
      </c>
      <c r="L371" s="223">
        <f t="shared" si="11"/>
        <v>-27799</v>
      </c>
    </row>
    <row r="372" spans="1:12" ht="11.85" customHeight="1">
      <c r="A372" s="112"/>
      <c r="B372" s="113"/>
      <c r="C372" s="113"/>
      <c r="D372" s="226"/>
      <c r="E372" s="967" t="s">
        <v>295</v>
      </c>
      <c r="F372" s="894"/>
      <c r="G372" s="222">
        <v>5190</v>
      </c>
      <c r="H372" s="223">
        <v>5100</v>
      </c>
      <c r="I372" s="223">
        <v>547</v>
      </c>
      <c r="J372" s="224">
        <v>10.5</v>
      </c>
      <c r="K372" s="225">
        <f t="shared" si="12"/>
        <v>6.5940691465097127E-7</v>
      </c>
      <c r="L372" s="223">
        <f t="shared" si="11"/>
        <v>-4553</v>
      </c>
    </row>
    <row r="373" spans="1:12" ht="11.85" customHeight="1">
      <c r="A373" s="112"/>
      <c r="B373" s="113"/>
      <c r="C373" s="113"/>
      <c r="D373" s="226"/>
      <c r="E373" s="967" t="s">
        <v>251</v>
      </c>
      <c r="F373" s="894"/>
      <c r="G373" s="222">
        <v>0</v>
      </c>
      <c r="H373" s="223">
        <v>355</v>
      </c>
      <c r="I373" s="223">
        <v>355</v>
      </c>
      <c r="J373" s="224">
        <v>0</v>
      </c>
      <c r="K373" s="225">
        <f t="shared" si="12"/>
        <v>4.2795147111717516E-7</v>
      </c>
      <c r="L373" s="223">
        <f t="shared" si="11"/>
        <v>0</v>
      </c>
    </row>
    <row r="374" spans="1:12" ht="11.85" customHeight="1">
      <c r="A374" s="112"/>
      <c r="B374" s="113"/>
      <c r="C374" s="113"/>
      <c r="D374" s="226"/>
      <c r="E374" s="967" t="s">
        <v>321</v>
      </c>
      <c r="F374" s="894"/>
      <c r="G374" s="222">
        <v>96195</v>
      </c>
      <c r="H374" s="223">
        <v>141195</v>
      </c>
      <c r="I374" s="223">
        <v>72905</v>
      </c>
      <c r="J374" s="224">
        <v>75.8</v>
      </c>
      <c r="K374" s="225">
        <f t="shared" si="12"/>
        <v>8.7886766202246904E-5</v>
      </c>
      <c r="L374" s="223">
        <f t="shared" si="11"/>
        <v>-68290</v>
      </c>
    </row>
    <row r="375" spans="1:12" ht="11.85" customHeight="1">
      <c r="A375" s="112"/>
      <c r="B375" s="113"/>
      <c r="C375" s="113"/>
      <c r="D375" s="226"/>
      <c r="E375" s="967" t="s">
        <v>297</v>
      </c>
      <c r="F375" s="894"/>
      <c r="G375" s="222">
        <v>6209</v>
      </c>
      <c r="H375" s="223">
        <v>6209</v>
      </c>
      <c r="I375" s="223">
        <v>249</v>
      </c>
      <c r="J375" s="224">
        <v>4</v>
      </c>
      <c r="K375" s="225">
        <f t="shared" si="12"/>
        <v>3.0016877833289187E-7</v>
      </c>
      <c r="L375" s="223">
        <f t="shared" si="11"/>
        <v>-5960</v>
      </c>
    </row>
    <row r="376" spans="1:12" ht="11.85" customHeight="1">
      <c r="A376" s="112"/>
      <c r="B376" s="113"/>
      <c r="C376" s="113"/>
      <c r="D376" s="226"/>
      <c r="E376" s="967" t="s">
        <v>252</v>
      </c>
      <c r="F376" s="894"/>
      <c r="G376" s="222">
        <v>600000</v>
      </c>
      <c r="H376" s="223">
        <v>675000</v>
      </c>
      <c r="I376" s="223">
        <v>675000</v>
      </c>
      <c r="J376" s="224">
        <v>112.5</v>
      </c>
      <c r="K376" s="225">
        <f t="shared" si="12"/>
        <v>8.1371054367350198E-4</v>
      </c>
      <c r="L376" s="223">
        <f t="shared" si="11"/>
        <v>0</v>
      </c>
    </row>
    <row r="377" spans="1:12" ht="50.25" customHeight="1">
      <c r="A377" s="112"/>
      <c r="B377" s="113"/>
      <c r="C377" s="113"/>
      <c r="D377" s="226"/>
      <c r="E377" s="967" t="s">
        <v>348</v>
      </c>
      <c r="F377" s="894"/>
      <c r="G377" s="222">
        <v>0</v>
      </c>
      <c r="H377" s="223">
        <v>100</v>
      </c>
      <c r="I377" s="223">
        <v>16</v>
      </c>
      <c r="J377" s="224">
        <v>0</v>
      </c>
      <c r="K377" s="225">
        <f t="shared" si="12"/>
        <v>1.9287953627816346E-8</v>
      </c>
      <c r="L377" s="223">
        <f t="shared" si="11"/>
        <v>-84</v>
      </c>
    </row>
    <row r="378" spans="1:12" ht="11.85" customHeight="1">
      <c r="A378" s="112"/>
      <c r="B378" s="113"/>
      <c r="C378" s="113"/>
      <c r="D378" s="226"/>
      <c r="E378" s="967" t="s">
        <v>308</v>
      </c>
      <c r="F378" s="894"/>
      <c r="G378" s="222">
        <v>5000</v>
      </c>
      <c r="H378" s="223">
        <v>1975</v>
      </c>
      <c r="I378" s="223">
        <v>1234</v>
      </c>
      <c r="J378" s="224">
        <v>24.7</v>
      </c>
      <c r="K378" s="225">
        <f t="shared" si="12"/>
        <v>1.4875834235453355E-6</v>
      </c>
      <c r="L378" s="223">
        <f t="shared" si="11"/>
        <v>-741</v>
      </c>
    </row>
    <row r="379" spans="1:12" ht="11.85" customHeight="1">
      <c r="A379" s="112"/>
      <c r="B379" s="113"/>
      <c r="C379" s="113"/>
      <c r="D379" s="227"/>
      <c r="E379" s="967" t="s">
        <v>349</v>
      </c>
      <c r="F379" s="894"/>
      <c r="G379" s="222">
        <v>0</v>
      </c>
      <c r="H379" s="223">
        <v>1000</v>
      </c>
      <c r="I379" s="223">
        <v>640</v>
      </c>
      <c r="J379" s="224">
        <v>0</v>
      </c>
      <c r="K379" s="225">
        <f t="shared" si="12"/>
        <v>7.715181451126538E-7</v>
      </c>
      <c r="L379" s="223">
        <f t="shared" si="11"/>
        <v>-360</v>
      </c>
    </row>
    <row r="380" spans="1:12" s="220" customFormat="1" ht="13.5" customHeight="1">
      <c r="A380" s="112" t="s">
        <v>1</v>
      </c>
      <c r="B380" s="113"/>
      <c r="C380" s="113"/>
      <c r="D380" s="965" t="s">
        <v>259</v>
      </c>
      <c r="E380" s="917"/>
      <c r="F380" s="966"/>
      <c r="G380" s="228">
        <v>0</v>
      </c>
      <c r="H380" s="229">
        <v>133770</v>
      </c>
      <c r="I380" s="229">
        <v>77670</v>
      </c>
      <c r="J380" s="230">
        <v>0</v>
      </c>
      <c r="K380" s="250">
        <f t="shared" si="12"/>
        <v>9.3630959892030969E-5</v>
      </c>
      <c r="L380" s="229">
        <f t="shared" si="11"/>
        <v>-56100</v>
      </c>
    </row>
    <row r="381" spans="1:12" ht="11.85" customHeight="1">
      <c r="A381" s="112"/>
      <c r="B381" s="113"/>
      <c r="C381" s="113"/>
      <c r="D381" s="221" t="s">
        <v>1</v>
      </c>
      <c r="E381" s="967" t="s">
        <v>338</v>
      </c>
      <c r="F381" s="894"/>
      <c r="G381" s="222">
        <v>0</v>
      </c>
      <c r="H381" s="223">
        <v>118770</v>
      </c>
      <c r="I381" s="223">
        <v>71085</v>
      </c>
      <c r="J381" s="224">
        <v>0</v>
      </c>
      <c r="K381" s="225">
        <f t="shared" si="12"/>
        <v>8.5692761477082797E-5</v>
      </c>
      <c r="L381" s="223">
        <f t="shared" si="11"/>
        <v>-47685</v>
      </c>
    </row>
    <row r="382" spans="1:12" ht="11.85" customHeight="1">
      <c r="A382" s="112"/>
      <c r="B382" s="113"/>
      <c r="C382" s="150"/>
      <c r="D382" s="227"/>
      <c r="E382" s="967" t="s">
        <v>301</v>
      </c>
      <c r="F382" s="894"/>
      <c r="G382" s="222">
        <v>0</v>
      </c>
      <c r="H382" s="223">
        <v>15000</v>
      </c>
      <c r="I382" s="223">
        <v>6585</v>
      </c>
      <c r="J382" s="224">
        <v>0</v>
      </c>
      <c r="K382" s="225">
        <f t="shared" si="12"/>
        <v>7.9381984149481636E-6</v>
      </c>
      <c r="L382" s="223">
        <f t="shared" si="11"/>
        <v>-8415</v>
      </c>
    </row>
    <row r="383" spans="1:12" s="213" customFormat="1" ht="15" customHeight="1">
      <c r="A383" s="232" t="s">
        <v>1</v>
      </c>
      <c r="B383" s="233"/>
      <c r="C383" s="980" t="s">
        <v>350</v>
      </c>
      <c r="D383" s="981"/>
      <c r="E383" s="981"/>
      <c r="F383" s="982"/>
      <c r="G383" s="216">
        <v>245000</v>
      </c>
      <c r="H383" s="217">
        <v>1451324</v>
      </c>
      <c r="I383" s="217">
        <v>1419819</v>
      </c>
      <c r="J383" s="218">
        <v>579.5</v>
      </c>
      <c r="K383" s="219">
        <f t="shared" si="12"/>
        <v>1.7115876894932859E-3</v>
      </c>
      <c r="L383" s="217">
        <f t="shared" si="11"/>
        <v>-31505</v>
      </c>
    </row>
    <row r="384" spans="1:12" s="220" customFormat="1" ht="13.5" customHeight="1">
      <c r="A384" s="112"/>
      <c r="B384" s="113"/>
      <c r="C384" s="106" t="s">
        <v>1</v>
      </c>
      <c r="D384" s="965" t="s">
        <v>232</v>
      </c>
      <c r="E384" s="917"/>
      <c r="F384" s="966"/>
      <c r="G384" s="228">
        <v>245000</v>
      </c>
      <c r="H384" s="229">
        <v>182553</v>
      </c>
      <c r="I384" s="229">
        <v>151049</v>
      </c>
      <c r="J384" s="230">
        <v>61.7</v>
      </c>
      <c r="K384" s="250">
        <f t="shared" si="12"/>
        <v>1.8208913172050194E-4</v>
      </c>
      <c r="L384" s="229">
        <f t="shared" si="11"/>
        <v>-31504</v>
      </c>
    </row>
    <row r="385" spans="1:12" ht="11.85" customHeight="1">
      <c r="A385" s="112"/>
      <c r="B385" s="113"/>
      <c r="C385" s="113"/>
      <c r="D385" s="221" t="s">
        <v>1</v>
      </c>
      <c r="E385" s="967" t="s">
        <v>240</v>
      </c>
      <c r="F385" s="894"/>
      <c r="G385" s="222">
        <v>5000</v>
      </c>
      <c r="H385" s="223">
        <v>7420</v>
      </c>
      <c r="I385" s="223">
        <v>7417</v>
      </c>
      <c r="J385" s="224">
        <v>148.30000000000001</v>
      </c>
      <c r="K385" s="225">
        <f t="shared" si="12"/>
        <v>8.9411720035946148E-6</v>
      </c>
      <c r="L385" s="223">
        <f t="shared" si="11"/>
        <v>-3</v>
      </c>
    </row>
    <row r="386" spans="1:12" ht="11.85" customHeight="1">
      <c r="A386" s="112"/>
      <c r="B386" s="113"/>
      <c r="C386" s="113"/>
      <c r="D386" s="226"/>
      <c r="E386" s="967" t="s">
        <v>335</v>
      </c>
      <c r="F386" s="894"/>
      <c r="G386" s="222">
        <v>0</v>
      </c>
      <c r="H386" s="223">
        <v>628</v>
      </c>
      <c r="I386" s="223">
        <v>627</v>
      </c>
      <c r="J386" s="224">
        <v>0</v>
      </c>
      <c r="K386" s="225">
        <f t="shared" si="12"/>
        <v>7.55846682790053E-7</v>
      </c>
      <c r="L386" s="223">
        <f t="shared" si="11"/>
        <v>-1</v>
      </c>
    </row>
    <row r="387" spans="1:12" ht="11.85" customHeight="1">
      <c r="A387" s="112"/>
      <c r="B387" s="113"/>
      <c r="C387" s="113"/>
      <c r="D387" s="226"/>
      <c r="E387" s="967" t="s">
        <v>244</v>
      </c>
      <c r="F387" s="894"/>
      <c r="G387" s="222">
        <v>240000</v>
      </c>
      <c r="H387" s="223">
        <v>174505</v>
      </c>
      <c r="I387" s="223">
        <v>143004</v>
      </c>
      <c r="J387" s="224">
        <v>59.6</v>
      </c>
      <c r="K387" s="225">
        <f t="shared" si="12"/>
        <v>1.7239090753701553E-4</v>
      </c>
      <c r="L387" s="223">
        <f t="shared" si="11"/>
        <v>-31501</v>
      </c>
    </row>
    <row r="388" spans="1:12" ht="11.85" customHeight="1">
      <c r="A388" s="112"/>
      <c r="B388" s="113"/>
      <c r="C388" s="113"/>
      <c r="D388" s="227"/>
      <c r="E388" s="967" t="s">
        <v>289</v>
      </c>
      <c r="F388" s="894"/>
      <c r="G388" s="222">
        <v>0</v>
      </c>
      <c r="H388" s="223">
        <v>0</v>
      </c>
      <c r="I388" s="223">
        <v>0</v>
      </c>
      <c r="J388" s="224">
        <v>0</v>
      </c>
      <c r="K388" s="225">
        <f t="shared" si="12"/>
        <v>0</v>
      </c>
      <c r="L388" s="223">
        <f t="shared" si="11"/>
        <v>0</v>
      </c>
    </row>
    <row r="389" spans="1:12" s="220" customFormat="1" ht="13.5" customHeight="1">
      <c r="A389" s="112"/>
      <c r="B389" s="113"/>
      <c r="C389" s="113"/>
      <c r="D389" s="965" t="s">
        <v>259</v>
      </c>
      <c r="E389" s="917"/>
      <c r="F389" s="966"/>
      <c r="G389" s="228">
        <v>0</v>
      </c>
      <c r="H389" s="229">
        <v>1268771</v>
      </c>
      <c r="I389" s="229">
        <v>1268770</v>
      </c>
      <c r="J389" s="230">
        <v>0</v>
      </c>
      <c r="K389" s="250">
        <f t="shared" si="12"/>
        <v>1.5294985577727839E-3</v>
      </c>
      <c r="L389" s="229">
        <f t="shared" si="11"/>
        <v>-1</v>
      </c>
    </row>
    <row r="390" spans="1:12" ht="48.75" customHeight="1">
      <c r="A390" s="822"/>
      <c r="B390" s="823"/>
      <c r="C390" s="823"/>
      <c r="D390" s="839" t="s">
        <v>1</v>
      </c>
      <c r="E390" s="979" t="s">
        <v>69</v>
      </c>
      <c r="F390" s="903"/>
      <c r="G390" s="236">
        <v>0</v>
      </c>
      <c r="H390" s="237">
        <v>1257008</v>
      </c>
      <c r="I390" s="237">
        <v>1257008</v>
      </c>
      <c r="J390" s="238">
        <v>0</v>
      </c>
      <c r="K390" s="239">
        <f t="shared" si="12"/>
        <v>1.5153195008621354E-3</v>
      </c>
      <c r="L390" s="237">
        <f t="shared" si="11"/>
        <v>0</v>
      </c>
    </row>
    <row r="391" spans="1:12" ht="49.5" customHeight="1">
      <c r="A391" s="149" t="s">
        <v>1</v>
      </c>
      <c r="B391" s="150"/>
      <c r="C391" s="150"/>
      <c r="D391" s="227"/>
      <c r="E391" s="986" t="s">
        <v>324</v>
      </c>
      <c r="F391" s="906"/>
      <c r="G391" s="240">
        <v>0</v>
      </c>
      <c r="H391" s="241">
        <v>11763</v>
      </c>
      <c r="I391" s="241">
        <v>11762</v>
      </c>
      <c r="J391" s="242">
        <v>0</v>
      </c>
      <c r="K391" s="243">
        <f t="shared" si="12"/>
        <v>1.417905691064849E-5</v>
      </c>
      <c r="L391" s="241">
        <f t="shared" si="11"/>
        <v>-1</v>
      </c>
    </row>
    <row r="392" spans="1:12" s="213" customFormat="1" ht="16.5" customHeight="1">
      <c r="A392" s="959" t="s">
        <v>125</v>
      </c>
      <c r="B392" s="960"/>
      <c r="C392" s="960"/>
      <c r="D392" s="960"/>
      <c r="E392" s="960"/>
      <c r="F392" s="961"/>
      <c r="G392" s="825">
        <v>1806279</v>
      </c>
      <c r="H392" s="826">
        <v>1772546</v>
      </c>
      <c r="I392" s="826">
        <v>1202667</v>
      </c>
      <c r="J392" s="827">
        <v>66.599999999999994</v>
      </c>
      <c r="K392" s="828">
        <f t="shared" si="12"/>
        <v>1.4498115828565623E-3</v>
      </c>
      <c r="L392" s="826">
        <f t="shared" si="11"/>
        <v>-569879</v>
      </c>
    </row>
    <row r="393" spans="1:12" s="213" customFormat="1" ht="15" customHeight="1">
      <c r="A393" s="836" t="s">
        <v>1</v>
      </c>
      <c r="B393" s="837"/>
      <c r="C393" s="962" t="s">
        <v>351</v>
      </c>
      <c r="D393" s="963"/>
      <c r="E393" s="963"/>
      <c r="F393" s="964"/>
      <c r="G393" s="246">
        <v>0</v>
      </c>
      <c r="H393" s="247">
        <v>0</v>
      </c>
      <c r="I393" s="247">
        <v>0</v>
      </c>
      <c r="J393" s="248">
        <v>0</v>
      </c>
      <c r="K393" s="249">
        <f t="shared" si="12"/>
        <v>0</v>
      </c>
      <c r="L393" s="247">
        <f t="shared" si="11"/>
        <v>0</v>
      </c>
    </row>
    <row r="394" spans="1:12" s="220" customFormat="1" ht="13.5" customHeight="1">
      <c r="A394" s="821"/>
      <c r="B394" s="233"/>
      <c r="C394" s="106" t="s">
        <v>1</v>
      </c>
      <c r="D394" s="965" t="s">
        <v>232</v>
      </c>
      <c r="E394" s="917"/>
      <c r="F394" s="966"/>
      <c r="G394" s="228">
        <v>0</v>
      </c>
      <c r="H394" s="229">
        <v>0</v>
      </c>
      <c r="I394" s="229">
        <v>0</v>
      </c>
      <c r="J394" s="230">
        <v>0</v>
      </c>
      <c r="K394" s="250">
        <f t="shared" si="12"/>
        <v>0</v>
      </c>
      <c r="L394" s="229">
        <f t="shared" si="11"/>
        <v>0</v>
      </c>
    </row>
    <row r="395" spans="1:12" ht="50.25" customHeight="1">
      <c r="A395" s="821"/>
      <c r="B395" s="233"/>
      <c r="C395" s="838"/>
      <c r="D395" s="274" t="s">
        <v>1</v>
      </c>
      <c r="E395" s="997" t="s">
        <v>93</v>
      </c>
      <c r="F395" s="998"/>
      <c r="G395" s="260">
        <v>0</v>
      </c>
      <c r="H395" s="261">
        <v>0</v>
      </c>
      <c r="I395" s="261">
        <v>0</v>
      </c>
      <c r="J395" s="262">
        <v>0</v>
      </c>
      <c r="K395" s="263">
        <f t="shared" si="12"/>
        <v>0</v>
      </c>
      <c r="L395" s="261">
        <f t="shared" si="11"/>
        <v>0</v>
      </c>
    </row>
    <row r="396" spans="1:12" s="213" customFormat="1" ht="15" customHeight="1">
      <c r="A396" s="820"/>
      <c r="B396" s="113"/>
      <c r="C396" s="999" t="s">
        <v>126</v>
      </c>
      <c r="D396" s="1000"/>
      <c r="E396" s="1000"/>
      <c r="F396" s="1001"/>
      <c r="G396" s="246">
        <v>1806279</v>
      </c>
      <c r="H396" s="247">
        <v>1772546</v>
      </c>
      <c r="I396" s="247">
        <v>1202667</v>
      </c>
      <c r="J396" s="248">
        <v>66.599999999999994</v>
      </c>
      <c r="K396" s="249">
        <f t="shared" si="12"/>
        <v>1.4498115828565623E-3</v>
      </c>
      <c r="L396" s="247">
        <f t="shared" si="11"/>
        <v>-569879</v>
      </c>
    </row>
    <row r="397" spans="1:12" s="220" customFormat="1" ht="13.5" customHeight="1">
      <c r="A397" s="820"/>
      <c r="B397" s="113"/>
      <c r="C397" s="226" t="s">
        <v>1</v>
      </c>
      <c r="D397" s="994" t="s">
        <v>232</v>
      </c>
      <c r="E397" s="995"/>
      <c r="F397" s="996"/>
      <c r="G397" s="228">
        <v>1731279</v>
      </c>
      <c r="H397" s="229">
        <v>1688543</v>
      </c>
      <c r="I397" s="229">
        <v>1121663</v>
      </c>
      <c r="J397" s="230">
        <v>64.8</v>
      </c>
      <c r="K397" s="250">
        <f t="shared" si="12"/>
        <v>1.3521614956273353E-3</v>
      </c>
      <c r="L397" s="229">
        <f t="shared" si="11"/>
        <v>-566880</v>
      </c>
    </row>
    <row r="398" spans="1:12" ht="11.85" customHeight="1">
      <c r="A398" s="112"/>
      <c r="B398" s="113"/>
      <c r="C398" s="113"/>
      <c r="D398" s="221" t="s">
        <v>1</v>
      </c>
      <c r="E398" s="967" t="s">
        <v>236</v>
      </c>
      <c r="F398" s="894"/>
      <c r="G398" s="222">
        <v>6000</v>
      </c>
      <c r="H398" s="223">
        <v>6000</v>
      </c>
      <c r="I398" s="223">
        <v>4410</v>
      </c>
      <c r="J398" s="224">
        <v>73.5</v>
      </c>
      <c r="K398" s="225">
        <f t="shared" si="12"/>
        <v>5.3162422186668797E-6</v>
      </c>
      <c r="L398" s="223">
        <f t="shared" si="11"/>
        <v>-1590</v>
      </c>
    </row>
    <row r="399" spans="1:12" ht="11.85" customHeight="1">
      <c r="A399" s="112"/>
      <c r="B399" s="113"/>
      <c r="C399" s="113"/>
      <c r="D399" s="226"/>
      <c r="E399" s="967" t="s">
        <v>237</v>
      </c>
      <c r="F399" s="894"/>
      <c r="G399" s="222">
        <v>960</v>
      </c>
      <c r="H399" s="223">
        <v>960</v>
      </c>
      <c r="I399" s="223">
        <v>314</v>
      </c>
      <c r="J399" s="224">
        <v>32.700000000000003</v>
      </c>
      <c r="K399" s="225">
        <f t="shared" si="12"/>
        <v>3.7852608994589576E-7</v>
      </c>
      <c r="L399" s="223">
        <f t="shared" si="11"/>
        <v>-646</v>
      </c>
    </row>
    <row r="400" spans="1:12" ht="11.85" customHeight="1">
      <c r="A400" s="112"/>
      <c r="B400" s="113"/>
      <c r="C400" s="113"/>
      <c r="D400" s="226"/>
      <c r="E400" s="967" t="s">
        <v>239</v>
      </c>
      <c r="F400" s="894"/>
      <c r="G400" s="222">
        <v>30000</v>
      </c>
      <c r="H400" s="223">
        <v>30000</v>
      </c>
      <c r="I400" s="223">
        <v>25656</v>
      </c>
      <c r="J400" s="224">
        <v>85.5</v>
      </c>
      <c r="K400" s="225">
        <f t="shared" si="12"/>
        <v>3.0928233642203511E-5</v>
      </c>
      <c r="L400" s="223">
        <f t="shared" ref="L400:L463" si="13">+I400-H400</f>
        <v>-4344</v>
      </c>
    </row>
    <row r="401" spans="1:12" ht="11.85" customHeight="1">
      <c r="A401" s="112"/>
      <c r="B401" s="113"/>
      <c r="C401" s="113"/>
      <c r="D401" s="226"/>
      <c r="E401" s="967" t="s">
        <v>240</v>
      </c>
      <c r="F401" s="894"/>
      <c r="G401" s="222">
        <v>3780</v>
      </c>
      <c r="H401" s="223">
        <v>3780</v>
      </c>
      <c r="I401" s="223">
        <v>59</v>
      </c>
      <c r="J401" s="224">
        <v>1.6</v>
      </c>
      <c r="K401" s="225">
        <f t="shared" si="12"/>
        <v>7.1124329002572768E-8</v>
      </c>
      <c r="L401" s="223">
        <f t="shared" si="13"/>
        <v>-3721</v>
      </c>
    </row>
    <row r="402" spans="1:12" ht="11.85" customHeight="1">
      <c r="A402" s="112"/>
      <c r="B402" s="113"/>
      <c r="C402" s="113"/>
      <c r="D402" s="226"/>
      <c r="E402" s="967" t="s">
        <v>241</v>
      </c>
      <c r="F402" s="894"/>
      <c r="G402" s="222">
        <v>534388</v>
      </c>
      <c r="H402" s="223">
        <v>665352</v>
      </c>
      <c r="I402" s="223">
        <v>432990</v>
      </c>
      <c r="J402" s="224">
        <v>81</v>
      </c>
      <c r="K402" s="225">
        <f t="shared" si="12"/>
        <v>5.2196819008176244E-4</v>
      </c>
      <c r="L402" s="223">
        <f t="shared" si="13"/>
        <v>-232362</v>
      </c>
    </row>
    <row r="403" spans="1:12" ht="11.85" customHeight="1">
      <c r="A403" s="112"/>
      <c r="B403" s="113"/>
      <c r="C403" s="113"/>
      <c r="D403" s="226"/>
      <c r="E403" s="967" t="s">
        <v>242</v>
      </c>
      <c r="F403" s="894"/>
      <c r="G403" s="222">
        <v>174560</v>
      </c>
      <c r="H403" s="223">
        <v>142560</v>
      </c>
      <c r="I403" s="223">
        <v>93377</v>
      </c>
      <c r="J403" s="224">
        <v>53.5</v>
      </c>
      <c r="K403" s="225">
        <f t="shared" si="12"/>
        <v>1.1256570286903792E-4</v>
      </c>
      <c r="L403" s="223">
        <f t="shared" si="13"/>
        <v>-49183</v>
      </c>
    </row>
    <row r="404" spans="1:12" ht="11.85" customHeight="1">
      <c r="A404" s="112"/>
      <c r="B404" s="113"/>
      <c r="C404" s="113"/>
      <c r="D404" s="226"/>
      <c r="E404" s="967" t="s">
        <v>244</v>
      </c>
      <c r="F404" s="894"/>
      <c r="G404" s="222">
        <v>373297</v>
      </c>
      <c r="H404" s="223">
        <v>467297</v>
      </c>
      <c r="I404" s="223">
        <v>303722</v>
      </c>
      <c r="J404" s="224">
        <v>81.400000000000006</v>
      </c>
      <c r="K404" s="225">
        <f t="shared" si="12"/>
        <v>3.6613599073422721E-4</v>
      </c>
      <c r="L404" s="223">
        <f t="shared" si="13"/>
        <v>-163575</v>
      </c>
    </row>
    <row r="405" spans="1:12" ht="13.5" customHeight="1">
      <c r="A405" s="112"/>
      <c r="B405" s="113"/>
      <c r="C405" s="113"/>
      <c r="D405" s="226"/>
      <c r="E405" s="992" t="s">
        <v>289</v>
      </c>
      <c r="F405" s="993"/>
      <c r="G405" s="222">
        <v>59250</v>
      </c>
      <c r="H405" s="223">
        <v>57250</v>
      </c>
      <c r="I405" s="223">
        <v>44957</v>
      </c>
      <c r="J405" s="224">
        <v>75.900000000000006</v>
      </c>
      <c r="K405" s="225">
        <f t="shared" ref="K405:K468" si="14">+I405/$I$7</f>
        <v>5.4195533202858709E-5</v>
      </c>
      <c r="L405" s="223">
        <f t="shared" si="13"/>
        <v>-12293</v>
      </c>
    </row>
    <row r="406" spans="1:12" ht="24.75" customHeight="1">
      <c r="A406" s="112"/>
      <c r="B406" s="113"/>
      <c r="C406" s="113"/>
      <c r="D406" s="226"/>
      <c r="E406" s="967" t="s">
        <v>249</v>
      </c>
      <c r="F406" s="894"/>
      <c r="G406" s="222">
        <v>369624</v>
      </c>
      <c r="H406" s="223">
        <v>89624</v>
      </c>
      <c r="I406" s="223">
        <v>63756</v>
      </c>
      <c r="J406" s="224">
        <v>17.3</v>
      </c>
      <c r="K406" s="225">
        <f t="shared" si="14"/>
        <v>7.6857673218441171E-5</v>
      </c>
      <c r="L406" s="223">
        <f t="shared" si="13"/>
        <v>-25868</v>
      </c>
    </row>
    <row r="407" spans="1:12" ht="11.85" customHeight="1">
      <c r="A407" s="112"/>
      <c r="B407" s="113"/>
      <c r="C407" s="113"/>
      <c r="D407" s="226"/>
      <c r="E407" s="967" t="s">
        <v>252</v>
      </c>
      <c r="F407" s="894"/>
      <c r="G407" s="222">
        <v>14878</v>
      </c>
      <c r="H407" s="223">
        <v>32878</v>
      </c>
      <c r="I407" s="223">
        <v>21343</v>
      </c>
      <c r="J407" s="224">
        <v>143.5</v>
      </c>
      <c r="K407" s="225">
        <f t="shared" si="14"/>
        <v>2.5728924642405263E-5</v>
      </c>
      <c r="L407" s="223">
        <f t="shared" si="13"/>
        <v>-11535</v>
      </c>
    </row>
    <row r="408" spans="1:12" ht="11.85" customHeight="1">
      <c r="A408" s="112"/>
      <c r="B408" s="113"/>
      <c r="C408" s="113"/>
      <c r="D408" s="226"/>
      <c r="E408" s="967" t="s">
        <v>254</v>
      </c>
      <c r="F408" s="894"/>
      <c r="G408" s="222">
        <v>125345</v>
      </c>
      <c r="H408" s="223">
        <v>139345</v>
      </c>
      <c r="I408" s="223">
        <v>108397</v>
      </c>
      <c r="J408" s="224">
        <v>86.5</v>
      </c>
      <c r="K408" s="225">
        <f t="shared" si="14"/>
        <v>1.3067226933715051E-4</v>
      </c>
      <c r="L408" s="223">
        <f t="shared" si="13"/>
        <v>-30948</v>
      </c>
    </row>
    <row r="409" spans="1:12" ht="11.85" customHeight="1">
      <c r="A409" s="112"/>
      <c r="B409" s="113"/>
      <c r="C409" s="113"/>
      <c r="D409" s="226"/>
      <c r="E409" s="967" t="s">
        <v>255</v>
      </c>
      <c r="F409" s="894"/>
      <c r="G409" s="222">
        <v>2097</v>
      </c>
      <c r="H409" s="223">
        <v>29497</v>
      </c>
      <c r="I409" s="223">
        <v>17005</v>
      </c>
      <c r="J409" s="224">
        <v>810.9</v>
      </c>
      <c r="K409" s="225">
        <f t="shared" si="14"/>
        <v>2.0499478215063558E-5</v>
      </c>
      <c r="L409" s="223">
        <f t="shared" si="13"/>
        <v>-12492</v>
      </c>
    </row>
    <row r="410" spans="1:12" ht="11.85" customHeight="1">
      <c r="A410" s="112"/>
      <c r="B410" s="113"/>
      <c r="C410" s="113"/>
      <c r="D410" s="226"/>
      <c r="E410" s="967" t="s">
        <v>337</v>
      </c>
      <c r="F410" s="894"/>
      <c r="G410" s="222">
        <v>100</v>
      </c>
      <c r="H410" s="223">
        <v>15100</v>
      </c>
      <c r="I410" s="223">
        <v>2254</v>
      </c>
      <c r="J410" s="224">
        <v>2254</v>
      </c>
      <c r="K410" s="225">
        <f t="shared" si="14"/>
        <v>2.7171904673186274E-6</v>
      </c>
      <c r="L410" s="223">
        <f t="shared" si="13"/>
        <v>-12846</v>
      </c>
    </row>
    <row r="411" spans="1:12" ht="11.85" customHeight="1">
      <c r="A411" s="112"/>
      <c r="B411" s="113"/>
      <c r="C411" s="113"/>
      <c r="D411" s="226"/>
      <c r="E411" s="967" t="s">
        <v>302</v>
      </c>
      <c r="F411" s="894"/>
      <c r="G411" s="222">
        <v>0</v>
      </c>
      <c r="H411" s="223">
        <v>2300</v>
      </c>
      <c r="I411" s="223">
        <v>0</v>
      </c>
      <c r="J411" s="224">
        <v>0</v>
      </c>
      <c r="K411" s="225">
        <f t="shared" si="14"/>
        <v>0</v>
      </c>
      <c r="L411" s="223">
        <f t="shared" si="13"/>
        <v>-2300</v>
      </c>
    </row>
    <row r="412" spans="1:12" ht="25.5" customHeight="1">
      <c r="A412" s="112"/>
      <c r="B412" s="113"/>
      <c r="C412" s="113"/>
      <c r="D412" s="226"/>
      <c r="E412" s="967" t="s">
        <v>256</v>
      </c>
      <c r="F412" s="894"/>
      <c r="G412" s="222">
        <v>0</v>
      </c>
      <c r="H412" s="223">
        <v>0</v>
      </c>
      <c r="I412" s="223">
        <v>0</v>
      </c>
      <c r="J412" s="224">
        <v>0</v>
      </c>
      <c r="K412" s="225">
        <f t="shared" si="14"/>
        <v>0</v>
      </c>
      <c r="L412" s="223">
        <f t="shared" si="13"/>
        <v>0</v>
      </c>
    </row>
    <row r="413" spans="1:12" ht="11.85" customHeight="1">
      <c r="A413" s="112"/>
      <c r="B413" s="113"/>
      <c r="C413" s="113"/>
      <c r="D413" s="227"/>
      <c r="E413" s="967" t="s">
        <v>257</v>
      </c>
      <c r="F413" s="894"/>
      <c r="G413" s="222">
        <v>37000</v>
      </c>
      <c r="H413" s="223">
        <v>6600</v>
      </c>
      <c r="I413" s="223">
        <v>3421</v>
      </c>
      <c r="J413" s="224">
        <v>9.3000000000000007</v>
      </c>
      <c r="K413" s="225">
        <f t="shared" si="14"/>
        <v>4.1240055850474822E-6</v>
      </c>
      <c r="L413" s="223">
        <f t="shared" si="13"/>
        <v>-3179</v>
      </c>
    </row>
    <row r="414" spans="1:12" s="220" customFormat="1" ht="13.5" customHeight="1">
      <c r="A414" s="112"/>
      <c r="B414" s="113"/>
      <c r="C414" s="226"/>
      <c r="D414" s="965" t="s">
        <v>259</v>
      </c>
      <c r="E414" s="917"/>
      <c r="F414" s="966"/>
      <c r="G414" s="228">
        <v>75000</v>
      </c>
      <c r="H414" s="229">
        <v>84003</v>
      </c>
      <c r="I414" s="229">
        <v>81004</v>
      </c>
      <c r="J414" s="230">
        <v>108</v>
      </c>
      <c r="K414" s="250">
        <f t="shared" si="14"/>
        <v>9.7650087229227193E-5</v>
      </c>
      <c r="L414" s="229">
        <f t="shared" si="13"/>
        <v>-2999</v>
      </c>
    </row>
    <row r="415" spans="1:12" ht="11.85" customHeight="1">
      <c r="A415" s="112"/>
      <c r="B415" s="113"/>
      <c r="C415" s="113"/>
      <c r="D415" s="221" t="s">
        <v>1</v>
      </c>
      <c r="E415" s="967" t="s">
        <v>262</v>
      </c>
      <c r="F415" s="894"/>
      <c r="G415" s="222">
        <v>40000</v>
      </c>
      <c r="H415" s="223">
        <v>84000</v>
      </c>
      <c r="I415" s="223">
        <v>81002</v>
      </c>
      <c r="J415" s="224">
        <v>202.5</v>
      </c>
      <c r="K415" s="225">
        <f t="shared" si="14"/>
        <v>9.7647676235023716E-5</v>
      </c>
      <c r="L415" s="223">
        <f t="shared" si="13"/>
        <v>-2998</v>
      </c>
    </row>
    <row r="416" spans="1:12" ht="11.85" customHeight="1">
      <c r="A416" s="149"/>
      <c r="B416" s="150"/>
      <c r="C416" s="150"/>
      <c r="D416" s="227"/>
      <c r="E416" s="967" t="s">
        <v>260</v>
      </c>
      <c r="F416" s="894"/>
      <c r="G416" s="222">
        <v>35000</v>
      </c>
      <c r="H416" s="223">
        <v>3</v>
      </c>
      <c r="I416" s="223">
        <v>2</v>
      </c>
      <c r="J416" s="224">
        <v>0</v>
      </c>
      <c r="K416" s="225">
        <f t="shared" si="14"/>
        <v>2.4109942034770432E-9</v>
      </c>
      <c r="L416" s="223">
        <f t="shared" si="13"/>
        <v>-1</v>
      </c>
    </row>
    <row r="417" spans="1:12" s="213" customFormat="1" ht="16.5" customHeight="1">
      <c r="A417" s="959" t="s">
        <v>129</v>
      </c>
      <c r="B417" s="960"/>
      <c r="C417" s="960"/>
      <c r="D417" s="960"/>
      <c r="E417" s="960"/>
      <c r="F417" s="961"/>
      <c r="G417" s="825">
        <v>4681662</v>
      </c>
      <c r="H417" s="826">
        <v>3343244</v>
      </c>
      <c r="I417" s="826">
        <v>3281917</v>
      </c>
      <c r="J417" s="827">
        <v>70.099999999999994</v>
      </c>
      <c r="K417" s="828">
        <f t="shared" si="14"/>
        <v>3.9563414316463831E-3</v>
      </c>
      <c r="L417" s="826">
        <f t="shared" si="13"/>
        <v>-61327</v>
      </c>
    </row>
    <row r="418" spans="1:12" s="213" customFormat="1" ht="15" customHeight="1">
      <c r="A418" s="821" t="s">
        <v>1</v>
      </c>
      <c r="B418" s="253"/>
      <c r="C418" s="962" t="s">
        <v>130</v>
      </c>
      <c r="D418" s="963"/>
      <c r="E418" s="963"/>
      <c r="F418" s="964"/>
      <c r="G418" s="246">
        <v>3070194</v>
      </c>
      <c r="H418" s="247">
        <v>2968427</v>
      </c>
      <c r="I418" s="247">
        <v>2944736</v>
      </c>
      <c r="J418" s="248">
        <v>95.9</v>
      </c>
      <c r="K418" s="249">
        <f t="shared" si="14"/>
        <v>3.5498707133850868E-3</v>
      </c>
      <c r="L418" s="247">
        <f t="shared" si="13"/>
        <v>-23691</v>
      </c>
    </row>
    <row r="419" spans="1:12" s="220" customFormat="1" ht="13.5" customHeight="1">
      <c r="A419" s="112"/>
      <c r="B419" s="113"/>
      <c r="C419" s="221" t="s">
        <v>1</v>
      </c>
      <c r="D419" s="965" t="s">
        <v>232</v>
      </c>
      <c r="E419" s="917"/>
      <c r="F419" s="966"/>
      <c r="G419" s="228">
        <v>3070194</v>
      </c>
      <c r="H419" s="229">
        <v>2968427</v>
      </c>
      <c r="I419" s="229">
        <v>2944736</v>
      </c>
      <c r="J419" s="230">
        <v>95.9</v>
      </c>
      <c r="K419" s="250">
        <f t="shared" si="14"/>
        <v>3.5498707133850868E-3</v>
      </c>
      <c r="L419" s="229">
        <f t="shared" si="13"/>
        <v>-23691</v>
      </c>
    </row>
    <row r="420" spans="1:12" ht="11.85" customHeight="1">
      <c r="A420" s="112"/>
      <c r="B420" s="113"/>
      <c r="C420" s="113"/>
      <c r="D420" s="221" t="s">
        <v>1</v>
      </c>
      <c r="E420" s="967" t="s">
        <v>234</v>
      </c>
      <c r="F420" s="894"/>
      <c r="G420" s="222">
        <v>1621123</v>
      </c>
      <c r="H420" s="223">
        <v>1562457</v>
      </c>
      <c r="I420" s="223">
        <v>1547252</v>
      </c>
      <c r="J420" s="224">
        <v>95.4</v>
      </c>
      <c r="K420" s="225">
        <f t="shared" si="14"/>
        <v>1.8652078016591308E-3</v>
      </c>
      <c r="L420" s="223">
        <f t="shared" si="13"/>
        <v>-15205</v>
      </c>
    </row>
    <row r="421" spans="1:12" ht="11.85" customHeight="1">
      <c r="A421" s="112"/>
      <c r="B421" s="113"/>
      <c r="C421" s="113"/>
      <c r="D421" s="226"/>
      <c r="E421" s="967" t="s">
        <v>312</v>
      </c>
      <c r="F421" s="894"/>
      <c r="G421" s="222">
        <v>158496</v>
      </c>
      <c r="H421" s="223">
        <v>125441</v>
      </c>
      <c r="I421" s="223">
        <v>125370</v>
      </c>
      <c r="J421" s="224">
        <v>79.099999999999994</v>
      </c>
      <c r="K421" s="225">
        <f t="shared" si="14"/>
        <v>1.5113317164495844E-4</v>
      </c>
      <c r="L421" s="223">
        <f t="shared" si="13"/>
        <v>-71</v>
      </c>
    </row>
    <row r="422" spans="1:12" ht="11.85" customHeight="1">
      <c r="A422" s="112" t="s">
        <v>1</v>
      </c>
      <c r="B422" s="113"/>
      <c r="C422" s="113"/>
      <c r="D422" s="226"/>
      <c r="E422" s="967" t="s">
        <v>274</v>
      </c>
      <c r="F422" s="894"/>
      <c r="G422" s="222">
        <v>27970</v>
      </c>
      <c r="H422" s="223">
        <v>22138</v>
      </c>
      <c r="I422" s="223">
        <v>22124</v>
      </c>
      <c r="J422" s="224">
        <v>79.099999999999994</v>
      </c>
      <c r="K422" s="225">
        <f t="shared" si="14"/>
        <v>2.6670417878863051E-5</v>
      </c>
      <c r="L422" s="223">
        <f t="shared" si="13"/>
        <v>-14</v>
      </c>
    </row>
    <row r="423" spans="1:12" ht="11.85" customHeight="1">
      <c r="A423" s="112"/>
      <c r="B423" s="113"/>
      <c r="C423" s="113"/>
      <c r="D423" s="226"/>
      <c r="E423" s="967" t="s">
        <v>235</v>
      </c>
      <c r="F423" s="894"/>
      <c r="G423" s="222">
        <v>137775</v>
      </c>
      <c r="H423" s="223">
        <v>126114</v>
      </c>
      <c r="I423" s="223">
        <v>126114</v>
      </c>
      <c r="J423" s="224">
        <v>91.5</v>
      </c>
      <c r="K423" s="225">
        <f t="shared" si="14"/>
        <v>1.5203006148865189E-4</v>
      </c>
      <c r="L423" s="223">
        <f t="shared" si="13"/>
        <v>0</v>
      </c>
    </row>
    <row r="424" spans="1:12" ht="11.85" customHeight="1">
      <c r="A424" s="112"/>
      <c r="B424" s="113"/>
      <c r="C424" s="113"/>
      <c r="D424" s="226"/>
      <c r="E424" s="967" t="s">
        <v>328</v>
      </c>
      <c r="F424" s="894"/>
      <c r="G424" s="222">
        <v>2798</v>
      </c>
      <c r="H424" s="223">
        <v>3422</v>
      </c>
      <c r="I424" s="223">
        <v>3421</v>
      </c>
      <c r="J424" s="224">
        <v>122.3</v>
      </c>
      <c r="K424" s="225">
        <f t="shared" si="14"/>
        <v>4.1240055850474822E-6</v>
      </c>
      <c r="L424" s="223">
        <f t="shared" si="13"/>
        <v>-1</v>
      </c>
    </row>
    <row r="425" spans="1:12" ht="11.85" customHeight="1">
      <c r="A425" s="112"/>
      <c r="B425" s="113"/>
      <c r="C425" s="113"/>
      <c r="D425" s="226"/>
      <c r="E425" s="967" t="s">
        <v>276</v>
      </c>
      <c r="F425" s="894"/>
      <c r="G425" s="222">
        <v>494</v>
      </c>
      <c r="H425" s="223">
        <v>604</v>
      </c>
      <c r="I425" s="223">
        <v>604</v>
      </c>
      <c r="J425" s="224">
        <v>122.2</v>
      </c>
      <c r="K425" s="225">
        <f t="shared" si="14"/>
        <v>7.2812024945006697E-7</v>
      </c>
      <c r="L425" s="223">
        <f t="shared" si="13"/>
        <v>0</v>
      </c>
    </row>
    <row r="426" spans="1:12" ht="11.85" customHeight="1">
      <c r="A426" s="112"/>
      <c r="B426" s="113"/>
      <c r="C426" s="113"/>
      <c r="D426" s="226"/>
      <c r="E426" s="967" t="s">
        <v>236</v>
      </c>
      <c r="F426" s="894"/>
      <c r="G426" s="222">
        <v>254723</v>
      </c>
      <c r="H426" s="223">
        <v>272469</v>
      </c>
      <c r="I426" s="223">
        <v>272468</v>
      </c>
      <c r="J426" s="224">
        <v>107</v>
      </c>
      <c r="K426" s="225">
        <f t="shared" si="14"/>
        <v>3.2845938431649147E-4</v>
      </c>
      <c r="L426" s="223">
        <f t="shared" si="13"/>
        <v>-1</v>
      </c>
    </row>
    <row r="427" spans="1:12" ht="11.85" customHeight="1">
      <c r="A427" s="112"/>
      <c r="B427" s="113"/>
      <c r="C427" s="113"/>
      <c r="D427" s="226"/>
      <c r="E427" s="967" t="s">
        <v>313</v>
      </c>
      <c r="F427" s="894"/>
      <c r="G427" s="222">
        <v>27400</v>
      </c>
      <c r="H427" s="223">
        <v>21322</v>
      </c>
      <c r="I427" s="223">
        <v>20502</v>
      </c>
      <c r="J427" s="224">
        <v>74.8</v>
      </c>
      <c r="K427" s="225">
        <f t="shared" si="14"/>
        <v>2.4715101579843169E-5</v>
      </c>
      <c r="L427" s="223">
        <f t="shared" si="13"/>
        <v>-820</v>
      </c>
    </row>
    <row r="428" spans="1:12" ht="11.85" customHeight="1">
      <c r="A428" s="112"/>
      <c r="B428" s="113"/>
      <c r="C428" s="113"/>
      <c r="D428" s="226"/>
      <c r="E428" s="967" t="s">
        <v>278</v>
      </c>
      <c r="F428" s="894"/>
      <c r="G428" s="222">
        <v>4834</v>
      </c>
      <c r="H428" s="223">
        <v>3763</v>
      </c>
      <c r="I428" s="223">
        <v>3618</v>
      </c>
      <c r="J428" s="224">
        <v>74.8</v>
      </c>
      <c r="K428" s="225">
        <f t="shared" si="14"/>
        <v>4.3614885140899711E-6</v>
      </c>
      <c r="L428" s="223">
        <f t="shared" si="13"/>
        <v>-145</v>
      </c>
    </row>
    <row r="429" spans="1:12" ht="11.85" customHeight="1">
      <c r="A429" s="112"/>
      <c r="B429" s="113"/>
      <c r="C429" s="113"/>
      <c r="D429" s="226"/>
      <c r="E429" s="967" t="s">
        <v>237</v>
      </c>
      <c r="F429" s="894"/>
      <c r="G429" s="222">
        <v>27674</v>
      </c>
      <c r="H429" s="223">
        <v>36605</v>
      </c>
      <c r="I429" s="223">
        <v>36605</v>
      </c>
      <c r="J429" s="224">
        <v>132.30000000000001</v>
      </c>
      <c r="K429" s="225">
        <f t="shared" si="14"/>
        <v>4.4127221409138581E-5</v>
      </c>
      <c r="L429" s="223">
        <f t="shared" si="13"/>
        <v>0</v>
      </c>
    </row>
    <row r="430" spans="1:12" ht="11.85" customHeight="1">
      <c r="A430" s="112"/>
      <c r="B430" s="113"/>
      <c r="C430" s="113"/>
      <c r="D430" s="226"/>
      <c r="E430" s="967" t="s">
        <v>314</v>
      </c>
      <c r="F430" s="894"/>
      <c r="G430" s="222">
        <v>3963</v>
      </c>
      <c r="H430" s="223">
        <v>3140</v>
      </c>
      <c r="I430" s="223">
        <v>2882</v>
      </c>
      <c r="J430" s="224">
        <v>72.7</v>
      </c>
      <c r="K430" s="225">
        <f t="shared" si="14"/>
        <v>3.474242647210419E-6</v>
      </c>
      <c r="L430" s="223">
        <f t="shared" si="13"/>
        <v>-258</v>
      </c>
    </row>
    <row r="431" spans="1:12" ht="11.85" customHeight="1">
      <c r="A431" s="112"/>
      <c r="B431" s="113"/>
      <c r="C431" s="113"/>
      <c r="D431" s="226"/>
      <c r="E431" s="967" t="s">
        <v>280</v>
      </c>
      <c r="F431" s="894"/>
      <c r="G431" s="222">
        <v>699</v>
      </c>
      <c r="H431" s="223">
        <v>554</v>
      </c>
      <c r="I431" s="223">
        <v>509</v>
      </c>
      <c r="J431" s="224">
        <v>72.8</v>
      </c>
      <c r="K431" s="225">
        <f t="shared" si="14"/>
        <v>6.135980247849075E-7</v>
      </c>
      <c r="L431" s="223">
        <f t="shared" si="13"/>
        <v>-45</v>
      </c>
    </row>
    <row r="432" spans="1:12" ht="27" customHeight="1">
      <c r="A432" s="112"/>
      <c r="B432" s="113"/>
      <c r="C432" s="113"/>
      <c r="D432" s="226"/>
      <c r="E432" s="967" t="s">
        <v>238</v>
      </c>
      <c r="F432" s="894"/>
      <c r="G432" s="222">
        <v>28500</v>
      </c>
      <c r="H432" s="223">
        <v>30053</v>
      </c>
      <c r="I432" s="223">
        <v>30053</v>
      </c>
      <c r="J432" s="224">
        <v>105.5</v>
      </c>
      <c r="K432" s="225">
        <f t="shared" si="14"/>
        <v>3.6228804398547784E-5</v>
      </c>
      <c r="L432" s="223">
        <f t="shared" si="13"/>
        <v>0</v>
      </c>
    </row>
    <row r="433" spans="1:12" ht="11.85" customHeight="1">
      <c r="A433" s="112"/>
      <c r="B433" s="113"/>
      <c r="C433" s="113"/>
      <c r="D433" s="226"/>
      <c r="E433" s="967" t="s">
        <v>239</v>
      </c>
      <c r="F433" s="894"/>
      <c r="G433" s="222">
        <v>41000</v>
      </c>
      <c r="H433" s="223">
        <v>43096</v>
      </c>
      <c r="I433" s="223">
        <v>43096</v>
      </c>
      <c r="J433" s="224">
        <v>105.1</v>
      </c>
      <c r="K433" s="225">
        <f t="shared" si="14"/>
        <v>5.1952103096523323E-5</v>
      </c>
      <c r="L433" s="223">
        <f t="shared" si="13"/>
        <v>0</v>
      </c>
    </row>
    <row r="434" spans="1:12" ht="11.85" customHeight="1">
      <c r="A434" s="112"/>
      <c r="B434" s="113"/>
      <c r="C434" s="113"/>
      <c r="D434" s="226"/>
      <c r="E434" s="967" t="s">
        <v>329</v>
      </c>
      <c r="F434" s="894"/>
      <c r="G434" s="222">
        <v>0</v>
      </c>
      <c r="H434" s="223">
        <v>15001</v>
      </c>
      <c r="I434" s="223">
        <v>14677</v>
      </c>
      <c r="J434" s="224">
        <v>0</v>
      </c>
      <c r="K434" s="225">
        <f t="shared" si="14"/>
        <v>1.7693080962216279E-5</v>
      </c>
      <c r="L434" s="223">
        <f t="shared" si="13"/>
        <v>-324</v>
      </c>
    </row>
    <row r="435" spans="1:12" ht="11.85" customHeight="1">
      <c r="A435" s="112"/>
      <c r="B435" s="113"/>
      <c r="C435" s="113"/>
      <c r="D435" s="226"/>
      <c r="E435" s="967" t="s">
        <v>282</v>
      </c>
      <c r="F435" s="894"/>
      <c r="G435" s="222">
        <v>0</v>
      </c>
      <c r="H435" s="223">
        <v>2646</v>
      </c>
      <c r="I435" s="223">
        <v>2590</v>
      </c>
      <c r="J435" s="224">
        <v>0</v>
      </c>
      <c r="K435" s="225">
        <f t="shared" si="14"/>
        <v>3.1222374935027707E-6</v>
      </c>
      <c r="L435" s="223">
        <f t="shared" si="13"/>
        <v>-56</v>
      </c>
    </row>
    <row r="436" spans="1:12" ht="11.85" customHeight="1">
      <c r="A436" s="112"/>
      <c r="B436" s="113"/>
      <c r="C436" s="113"/>
      <c r="D436" s="226"/>
      <c r="E436" s="967" t="s">
        <v>240</v>
      </c>
      <c r="F436" s="894"/>
      <c r="G436" s="222">
        <v>53601</v>
      </c>
      <c r="H436" s="223">
        <v>83857</v>
      </c>
      <c r="I436" s="223">
        <v>83841</v>
      </c>
      <c r="J436" s="224">
        <v>156.4</v>
      </c>
      <c r="K436" s="225">
        <f t="shared" si="14"/>
        <v>1.0107008250685938E-4</v>
      </c>
      <c r="L436" s="223">
        <f t="shared" si="13"/>
        <v>-16</v>
      </c>
    </row>
    <row r="437" spans="1:12" ht="11.85" customHeight="1">
      <c r="A437" s="112"/>
      <c r="B437" s="113"/>
      <c r="C437" s="113"/>
      <c r="D437" s="226"/>
      <c r="E437" s="967" t="s">
        <v>315</v>
      </c>
      <c r="F437" s="894"/>
      <c r="G437" s="222">
        <v>15367</v>
      </c>
      <c r="H437" s="223">
        <v>0</v>
      </c>
      <c r="I437" s="223">
        <v>14</v>
      </c>
      <c r="J437" s="224">
        <v>0.1</v>
      </c>
      <c r="K437" s="225">
        <f t="shared" si="14"/>
        <v>1.68769594243393E-8</v>
      </c>
      <c r="L437" s="223">
        <f t="shared" si="13"/>
        <v>14</v>
      </c>
    </row>
    <row r="438" spans="1:12" ht="11.85" customHeight="1">
      <c r="A438" s="112"/>
      <c r="B438" s="113"/>
      <c r="C438" s="113"/>
      <c r="D438" s="226"/>
      <c r="E438" s="967" t="s">
        <v>284</v>
      </c>
      <c r="F438" s="894"/>
      <c r="G438" s="222">
        <v>2712</v>
      </c>
      <c r="H438" s="223">
        <v>0</v>
      </c>
      <c r="I438" s="223">
        <v>2</v>
      </c>
      <c r="J438" s="224">
        <v>0.1</v>
      </c>
      <c r="K438" s="225">
        <f t="shared" si="14"/>
        <v>2.4109942034770432E-9</v>
      </c>
      <c r="L438" s="223">
        <f t="shared" si="13"/>
        <v>2</v>
      </c>
    </row>
    <row r="439" spans="1:12" ht="11.85" customHeight="1">
      <c r="A439" s="112"/>
      <c r="B439" s="113"/>
      <c r="C439" s="113"/>
      <c r="D439" s="226"/>
      <c r="E439" s="967" t="s">
        <v>335</v>
      </c>
      <c r="F439" s="894"/>
      <c r="G439" s="222">
        <v>1000</v>
      </c>
      <c r="H439" s="223">
        <v>230</v>
      </c>
      <c r="I439" s="223">
        <v>230</v>
      </c>
      <c r="J439" s="224">
        <v>23</v>
      </c>
      <c r="K439" s="225">
        <f t="shared" si="14"/>
        <v>2.7726433339985993E-7</v>
      </c>
      <c r="L439" s="223">
        <f t="shared" si="13"/>
        <v>0</v>
      </c>
    </row>
    <row r="440" spans="1:12" ht="11.85" customHeight="1">
      <c r="A440" s="112"/>
      <c r="B440" s="113"/>
      <c r="C440" s="113"/>
      <c r="D440" s="226"/>
      <c r="E440" s="967" t="s">
        <v>242</v>
      </c>
      <c r="F440" s="894"/>
      <c r="G440" s="222">
        <v>5000</v>
      </c>
      <c r="H440" s="223">
        <v>1827</v>
      </c>
      <c r="I440" s="223">
        <v>1826</v>
      </c>
      <c r="J440" s="224">
        <v>36.5</v>
      </c>
      <c r="K440" s="225">
        <f t="shared" si="14"/>
        <v>2.2012377077745404E-6</v>
      </c>
      <c r="L440" s="223">
        <f t="shared" si="13"/>
        <v>-1</v>
      </c>
    </row>
    <row r="441" spans="1:12" ht="11.85" customHeight="1">
      <c r="A441" s="112"/>
      <c r="B441" s="113"/>
      <c r="C441" s="113"/>
      <c r="D441" s="226"/>
      <c r="E441" s="967" t="s">
        <v>243</v>
      </c>
      <c r="F441" s="894"/>
      <c r="G441" s="222">
        <v>5200</v>
      </c>
      <c r="H441" s="223">
        <v>1203</v>
      </c>
      <c r="I441" s="223">
        <v>1203</v>
      </c>
      <c r="J441" s="224">
        <v>23.1</v>
      </c>
      <c r="K441" s="225">
        <f t="shared" si="14"/>
        <v>1.4502130133914414E-6</v>
      </c>
      <c r="L441" s="223">
        <f t="shared" si="13"/>
        <v>0</v>
      </c>
    </row>
    <row r="442" spans="1:12" ht="11.85" customHeight="1">
      <c r="A442" s="112"/>
      <c r="B442" s="113"/>
      <c r="C442" s="113"/>
      <c r="D442" s="226"/>
      <c r="E442" s="967" t="s">
        <v>244</v>
      </c>
      <c r="F442" s="894"/>
      <c r="G442" s="222">
        <v>165148</v>
      </c>
      <c r="H442" s="223">
        <v>161606</v>
      </c>
      <c r="I442" s="223">
        <v>161391</v>
      </c>
      <c r="J442" s="224">
        <v>97.7</v>
      </c>
      <c r="K442" s="225">
        <f t="shared" si="14"/>
        <v>1.9455638274668173E-4</v>
      </c>
      <c r="L442" s="223">
        <f t="shared" si="13"/>
        <v>-215</v>
      </c>
    </row>
    <row r="443" spans="1:12" ht="11.85" customHeight="1">
      <c r="A443" s="112"/>
      <c r="B443" s="113"/>
      <c r="C443" s="113"/>
      <c r="D443" s="226"/>
      <c r="E443" s="967" t="s">
        <v>318</v>
      </c>
      <c r="F443" s="894"/>
      <c r="G443" s="222">
        <v>89383</v>
      </c>
      <c r="H443" s="223">
        <v>62235</v>
      </c>
      <c r="I443" s="223">
        <v>62231</v>
      </c>
      <c r="J443" s="224">
        <v>69.599999999999994</v>
      </c>
      <c r="K443" s="225">
        <f t="shared" si="14"/>
        <v>7.5019290138289934E-5</v>
      </c>
      <c r="L443" s="223">
        <f t="shared" si="13"/>
        <v>-4</v>
      </c>
    </row>
    <row r="444" spans="1:12" ht="11.85" customHeight="1">
      <c r="A444" s="112"/>
      <c r="B444" s="113"/>
      <c r="C444" s="113"/>
      <c r="D444" s="226"/>
      <c r="E444" s="967" t="s">
        <v>286</v>
      </c>
      <c r="F444" s="894"/>
      <c r="G444" s="222">
        <v>15774</v>
      </c>
      <c r="H444" s="223">
        <v>10982</v>
      </c>
      <c r="I444" s="223">
        <v>10982</v>
      </c>
      <c r="J444" s="224">
        <v>69.599999999999994</v>
      </c>
      <c r="K444" s="225">
        <f t="shared" si="14"/>
        <v>1.3238769171292443E-5</v>
      </c>
      <c r="L444" s="223">
        <f t="shared" si="13"/>
        <v>0</v>
      </c>
    </row>
    <row r="445" spans="1:12" ht="11.85" customHeight="1">
      <c r="A445" s="112"/>
      <c r="B445" s="113"/>
      <c r="C445" s="113"/>
      <c r="D445" s="226"/>
      <c r="E445" s="967" t="s">
        <v>245</v>
      </c>
      <c r="F445" s="894"/>
      <c r="G445" s="222">
        <v>10004</v>
      </c>
      <c r="H445" s="223">
        <v>3269</v>
      </c>
      <c r="I445" s="223">
        <v>3268</v>
      </c>
      <c r="J445" s="224">
        <v>32.700000000000003</v>
      </c>
      <c r="K445" s="225">
        <f t="shared" si="14"/>
        <v>3.9395645284814887E-6</v>
      </c>
      <c r="L445" s="223">
        <f t="shared" si="13"/>
        <v>-1</v>
      </c>
    </row>
    <row r="446" spans="1:12" ht="11.85" customHeight="1">
      <c r="A446" s="112"/>
      <c r="B446" s="113"/>
      <c r="C446" s="113"/>
      <c r="D446" s="226"/>
      <c r="E446" s="967" t="s">
        <v>352</v>
      </c>
      <c r="F446" s="894"/>
      <c r="G446" s="222">
        <v>677</v>
      </c>
      <c r="H446" s="223">
        <v>0</v>
      </c>
      <c r="I446" s="223">
        <v>0</v>
      </c>
      <c r="J446" s="224">
        <v>0</v>
      </c>
      <c r="K446" s="225">
        <f t="shared" si="14"/>
        <v>0</v>
      </c>
      <c r="L446" s="223">
        <f t="shared" si="13"/>
        <v>0</v>
      </c>
    </row>
    <row r="447" spans="1:12" ht="11.85" customHeight="1">
      <c r="A447" s="112"/>
      <c r="B447" s="113"/>
      <c r="C447" s="113"/>
      <c r="D447" s="226"/>
      <c r="E447" s="967" t="s">
        <v>353</v>
      </c>
      <c r="F447" s="894"/>
      <c r="G447" s="222">
        <v>119</v>
      </c>
      <c r="H447" s="223">
        <v>0</v>
      </c>
      <c r="I447" s="223">
        <v>0</v>
      </c>
      <c r="J447" s="224">
        <v>0</v>
      </c>
      <c r="K447" s="225">
        <f t="shared" si="14"/>
        <v>0</v>
      </c>
      <c r="L447" s="223">
        <f t="shared" si="13"/>
        <v>0</v>
      </c>
    </row>
    <row r="448" spans="1:12" ht="25.5" customHeight="1">
      <c r="A448" s="112"/>
      <c r="B448" s="113"/>
      <c r="C448" s="113"/>
      <c r="D448" s="226"/>
      <c r="E448" s="967" t="s">
        <v>246</v>
      </c>
      <c r="F448" s="894"/>
      <c r="G448" s="222">
        <v>5865</v>
      </c>
      <c r="H448" s="223">
        <v>3840</v>
      </c>
      <c r="I448" s="223">
        <v>3840</v>
      </c>
      <c r="J448" s="224">
        <v>65.5</v>
      </c>
      <c r="K448" s="225">
        <f t="shared" si="14"/>
        <v>4.6291088706759226E-6</v>
      </c>
      <c r="L448" s="223">
        <f t="shared" si="13"/>
        <v>0</v>
      </c>
    </row>
    <row r="449" spans="1:12" ht="25.5" customHeight="1">
      <c r="A449" s="112"/>
      <c r="B449" s="113"/>
      <c r="C449" s="113"/>
      <c r="D449" s="226"/>
      <c r="E449" s="967" t="s">
        <v>330</v>
      </c>
      <c r="F449" s="894"/>
      <c r="G449" s="222">
        <v>455</v>
      </c>
      <c r="H449" s="223">
        <v>0</v>
      </c>
      <c r="I449" s="223">
        <v>0</v>
      </c>
      <c r="J449" s="224">
        <v>0</v>
      </c>
      <c r="K449" s="225">
        <f t="shared" si="14"/>
        <v>0</v>
      </c>
      <c r="L449" s="223">
        <f t="shared" si="13"/>
        <v>0</v>
      </c>
    </row>
    <row r="450" spans="1:12" ht="25.5" customHeight="1">
      <c r="A450" s="112"/>
      <c r="B450" s="113"/>
      <c r="C450" s="113"/>
      <c r="D450" s="226"/>
      <c r="E450" s="967" t="s">
        <v>331</v>
      </c>
      <c r="F450" s="894"/>
      <c r="G450" s="222">
        <v>80</v>
      </c>
      <c r="H450" s="223">
        <v>0</v>
      </c>
      <c r="I450" s="223">
        <v>0</v>
      </c>
      <c r="J450" s="224">
        <v>0</v>
      </c>
      <c r="K450" s="225">
        <f t="shared" si="14"/>
        <v>0</v>
      </c>
      <c r="L450" s="223">
        <f t="shared" si="13"/>
        <v>0</v>
      </c>
    </row>
    <row r="451" spans="1:12" ht="25.5" customHeight="1">
      <c r="A451" s="112"/>
      <c r="B451" s="113"/>
      <c r="C451" s="113"/>
      <c r="D451" s="226"/>
      <c r="E451" s="967" t="s">
        <v>247</v>
      </c>
      <c r="F451" s="894"/>
      <c r="G451" s="222">
        <v>5474</v>
      </c>
      <c r="H451" s="223">
        <v>4747</v>
      </c>
      <c r="I451" s="223">
        <v>4747</v>
      </c>
      <c r="J451" s="224">
        <v>86.7</v>
      </c>
      <c r="K451" s="225">
        <f t="shared" si="14"/>
        <v>5.7224947419527614E-6</v>
      </c>
      <c r="L451" s="223">
        <f t="shared" si="13"/>
        <v>0</v>
      </c>
    </row>
    <row r="452" spans="1:12" ht="26.25" customHeight="1">
      <c r="A452" s="112"/>
      <c r="B452" s="113"/>
      <c r="C452" s="113"/>
      <c r="D452" s="226"/>
      <c r="E452" s="967" t="s">
        <v>354</v>
      </c>
      <c r="F452" s="894"/>
      <c r="G452" s="222">
        <v>447</v>
      </c>
      <c r="H452" s="223">
        <v>0</v>
      </c>
      <c r="I452" s="223">
        <v>0</v>
      </c>
      <c r="J452" s="224">
        <v>0</v>
      </c>
      <c r="K452" s="225">
        <f t="shared" si="14"/>
        <v>0</v>
      </c>
      <c r="L452" s="223">
        <f t="shared" si="13"/>
        <v>0</v>
      </c>
    </row>
    <row r="453" spans="1:12" ht="22.5" customHeight="1">
      <c r="A453" s="112"/>
      <c r="B453" s="113"/>
      <c r="C453" s="113"/>
      <c r="D453" s="226"/>
      <c r="E453" s="967" t="s">
        <v>355</v>
      </c>
      <c r="F453" s="894"/>
      <c r="G453" s="222">
        <v>79</v>
      </c>
      <c r="H453" s="223">
        <v>0</v>
      </c>
      <c r="I453" s="223">
        <v>0</v>
      </c>
      <c r="J453" s="224">
        <v>0</v>
      </c>
      <c r="K453" s="225">
        <f t="shared" si="14"/>
        <v>0</v>
      </c>
      <c r="L453" s="223">
        <f t="shared" si="13"/>
        <v>0</v>
      </c>
    </row>
    <row r="454" spans="1:12" ht="11.85" customHeight="1">
      <c r="A454" s="112"/>
      <c r="B454" s="113"/>
      <c r="C454" s="113"/>
      <c r="D454" s="226"/>
      <c r="E454" s="967" t="s">
        <v>248</v>
      </c>
      <c r="F454" s="894"/>
      <c r="G454" s="222">
        <v>23185</v>
      </c>
      <c r="H454" s="223">
        <v>20055</v>
      </c>
      <c r="I454" s="223">
        <v>20054</v>
      </c>
      <c r="J454" s="224">
        <v>86.5</v>
      </c>
      <c r="K454" s="225">
        <f t="shared" si="14"/>
        <v>2.4175038878264311E-5</v>
      </c>
      <c r="L454" s="223">
        <f t="shared" si="13"/>
        <v>-1</v>
      </c>
    </row>
    <row r="455" spans="1:12" ht="11.85" customHeight="1">
      <c r="A455" s="112"/>
      <c r="B455" s="113"/>
      <c r="C455" s="113"/>
      <c r="D455" s="226"/>
      <c r="E455" s="967" t="s">
        <v>347</v>
      </c>
      <c r="F455" s="894"/>
      <c r="G455" s="222">
        <v>3923</v>
      </c>
      <c r="H455" s="223">
        <v>4880</v>
      </c>
      <c r="I455" s="223">
        <v>4608</v>
      </c>
      <c r="J455" s="224">
        <v>117.5</v>
      </c>
      <c r="K455" s="225">
        <f t="shared" si="14"/>
        <v>5.5549306448111075E-6</v>
      </c>
      <c r="L455" s="223">
        <f t="shared" si="13"/>
        <v>-272</v>
      </c>
    </row>
    <row r="456" spans="1:12" ht="11.85" customHeight="1">
      <c r="A456" s="112"/>
      <c r="B456" s="113"/>
      <c r="C456" s="113"/>
      <c r="D456" s="226"/>
      <c r="E456" s="967" t="s">
        <v>288</v>
      </c>
      <c r="F456" s="894"/>
      <c r="G456" s="222">
        <v>692</v>
      </c>
      <c r="H456" s="223">
        <v>861</v>
      </c>
      <c r="I456" s="223">
        <v>813</v>
      </c>
      <c r="J456" s="224">
        <v>117.5</v>
      </c>
      <c r="K456" s="225">
        <f t="shared" si="14"/>
        <v>9.8006914371341808E-7</v>
      </c>
      <c r="L456" s="223">
        <f t="shared" si="13"/>
        <v>-48</v>
      </c>
    </row>
    <row r="457" spans="1:12" ht="11.85" customHeight="1">
      <c r="A457" s="820"/>
      <c r="B457" s="113"/>
      <c r="C457" s="113"/>
      <c r="D457" s="226"/>
      <c r="E457" s="992" t="s">
        <v>289</v>
      </c>
      <c r="F457" s="1002"/>
      <c r="G457" s="222">
        <v>10962</v>
      </c>
      <c r="H457" s="223">
        <v>1107</v>
      </c>
      <c r="I457" s="223">
        <v>1107</v>
      </c>
      <c r="J457" s="224">
        <v>10.1</v>
      </c>
      <c r="K457" s="225">
        <f t="shared" si="14"/>
        <v>1.3344852916245432E-6</v>
      </c>
      <c r="L457" s="223">
        <f t="shared" si="13"/>
        <v>0</v>
      </c>
    </row>
    <row r="458" spans="1:12" ht="11.85" customHeight="1">
      <c r="A458" s="820"/>
      <c r="B458" s="113"/>
      <c r="C458" s="113"/>
      <c r="D458" s="226"/>
      <c r="E458" s="992" t="s">
        <v>319</v>
      </c>
      <c r="F458" s="1002"/>
      <c r="G458" s="222">
        <v>16182</v>
      </c>
      <c r="H458" s="223">
        <v>0</v>
      </c>
      <c r="I458" s="223">
        <v>0</v>
      </c>
      <c r="J458" s="224">
        <v>0</v>
      </c>
      <c r="K458" s="225">
        <f t="shared" si="14"/>
        <v>0</v>
      </c>
      <c r="L458" s="223">
        <f t="shared" si="13"/>
        <v>0</v>
      </c>
    </row>
    <row r="459" spans="1:12" ht="11.85" customHeight="1">
      <c r="A459" s="822" t="s">
        <v>1</v>
      </c>
      <c r="B459" s="823"/>
      <c r="C459" s="823"/>
      <c r="D459" s="824"/>
      <c r="E459" s="1003" t="s">
        <v>291</v>
      </c>
      <c r="F459" s="1004"/>
      <c r="G459" s="236">
        <v>2856</v>
      </c>
      <c r="H459" s="237">
        <v>0</v>
      </c>
      <c r="I459" s="237">
        <v>0</v>
      </c>
      <c r="J459" s="238">
        <v>0</v>
      </c>
      <c r="K459" s="239">
        <f t="shared" si="14"/>
        <v>0</v>
      </c>
      <c r="L459" s="237">
        <f t="shared" si="13"/>
        <v>0</v>
      </c>
    </row>
    <row r="460" spans="1:12" ht="27.75" customHeight="1">
      <c r="A460" s="820"/>
      <c r="B460" s="113"/>
      <c r="C460" s="113"/>
      <c r="D460" s="226"/>
      <c r="E460" s="986" t="s">
        <v>249</v>
      </c>
      <c r="F460" s="906"/>
      <c r="G460" s="240">
        <v>141454</v>
      </c>
      <c r="H460" s="241">
        <v>152866</v>
      </c>
      <c r="I460" s="241">
        <v>152865</v>
      </c>
      <c r="J460" s="242">
        <v>108.1</v>
      </c>
      <c r="K460" s="243">
        <f t="shared" si="14"/>
        <v>1.842783144572591E-4</v>
      </c>
      <c r="L460" s="241">
        <f t="shared" si="13"/>
        <v>-1</v>
      </c>
    </row>
    <row r="461" spans="1:12" ht="25.5" customHeight="1">
      <c r="A461" s="112"/>
      <c r="B461" s="113"/>
      <c r="C461" s="113"/>
      <c r="D461" s="226"/>
      <c r="E461" s="967" t="s">
        <v>356</v>
      </c>
      <c r="F461" s="894"/>
      <c r="G461" s="222">
        <v>13214</v>
      </c>
      <c r="H461" s="223">
        <v>0</v>
      </c>
      <c r="I461" s="223">
        <v>0</v>
      </c>
      <c r="J461" s="224">
        <v>0</v>
      </c>
      <c r="K461" s="225">
        <f t="shared" si="14"/>
        <v>0</v>
      </c>
      <c r="L461" s="223">
        <f t="shared" si="13"/>
        <v>0</v>
      </c>
    </row>
    <row r="462" spans="1:12" ht="25.5" customHeight="1">
      <c r="A462" s="112"/>
      <c r="B462" s="113"/>
      <c r="C462" s="113"/>
      <c r="D462" s="226"/>
      <c r="E462" s="967" t="s">
        <v>293</v>
      </c>
      <c r="F462" s="894"/>
      <c r="G462" s="222">
        <v>2332</v>
      </c>
      <c r="H462" s="223">
        <v>0</v>
      </c>
      <c r="I462" s="223">
        <v>0</v>
      </c>
      <c r="J462" s="224">
        <v>0</v>
      </c>
      <c r="K462" s="225">
        <f t="shared" si="14"/>
        <v>0</v>
      </c>
      <c r="L462" s="223">
        <f t="shared" si="13"/>
        <v>0</v>
      </c>
    </row>
    <row r="463" spans="1:12" ht="11.85" customHeight="1">
      <c r="A463" s="112"/>
      <c r="B463" s="113"/>
      <c r="C463" s="113"/>
      <c r="D463" s="226"/>
      <c r="E463" s="967" t="s">
        <v>250</v>
      </c>
      <c r="F463" s="894"/>
      <c r="G463" s="222">
        <v>20000</v>
      </c>
      <c r="H463" s="223">
        <v>22165</v>
      </c>
      <c r="I463" s="223">
        <v>22165</v>
      </c>
      <c r="J463" s="224">
        <v>110.8</v>
      </c>
      <c r="K463" s="225">
        <f t="shared" si="14"/>
        <v>2.671984326003433E-5</v>
      </c>
      <c r="L463" s="223">
        <f t="shared" si="13"/>
        <v>0</v>
      </c>
    </row>
    <row r="464" spans="1:12" ht="11.85" customHeight="1">
      <c r="A464" s="112"/>
      <c r="B464" s="113"/>
      <c r="C464" s="113"/>
      <c r="D464" s="226"/>
      <c r="E464" s="967" t="s">
        <v>320</v>
      </c>
      <c r="F464" s="894"/>
      <c r="G464" s="222">
        <v>0</v>
      </c>
      <c r="H464" s="223">
        <v>1537</v>
      </c>
      <c r="I464" s="223">
        <v>1534</v>
      </c>
      <c r="J464" s="224">
        <v>0</v>
      </c>
      <c r="K464" s="225">
        <f t="shared" si="14"/>
        <v>1.849232554066892E-6</v>
      </c>
      <c r="L464" s="223">
        <f t="shared" ref="L464:L527" si="15">+I464-H464</f>
        <v>-3</v>
      </c>
    </row>
    <row r="465" spans="1:12" ht="11.85" customHeight="1">
      <c r="A465" s="112"/>
      <c r="B465" s="113"/>
      <c r="C465" s="113"/>
      <c r="D465" s="226"/>
      <c r="E465" s="967" t="s">
        <v>295</v>
      </c>
      <c r="F465" s="894"/>
      <c r="G465" s="222">
        <v>0</v>
      </c>
      <c r="H465" s="223">
        <v>271</v>
      </c>
      <c r="I465" s="223">
        <v>271</v>
      </c>
      <c r="J465" s="224">
        <v>0</v>
      </c>
      <c r="K465" s="225">
        <f t="shared" si="14"/>
        <v>3.2668971457113933E-7</v>
      </c>
      <c r="L465" s="223">
        <f t="shared" si="15"/>
        <v>0</v>
      </c>
    </row>
    <row r="466" spans="1:12" ht="11.85" customHeight="1">
      <c r="A466" s="112"/>
      <c r="B466" s="113"/>
      <c r="C466" s="113"/>
      <c r="D466" s="226"/>
      <c r="E466" s="967" t="s">
        <v>251</v>
      </c>
      <c r="F466" s="894"/>
      <c r="G466" s="222">
        <v>22443</v>
      </c>
      <c r="H466" s="223">
        <v>27561</v>
      </c>
      <c r="I466" s="223">
        <v>27561</v>
      </c>
      <c r="J466" s="224">
        <v>122.8</v>
      </c>
      <c r="K466" s="225">
        <f t="shared" si="14"/>
        <v>3.3224705621015393E-5</v>
      </c>
      <c r="L466" s="223">
        <f t="shared" si="15"/>
        <v>0</v>
      </c>
    </row>
    <row r="467" spans="1:12" ht="11.85" customHeight="1">
      <c r="A467" s="112"/>
      <c r="B467" s="113"/>
      <c r="C467" s="113"/>
      <c r="D467" s="226"/>
      <c r="E467" s="967" t="s">
        <v>321</v>
      </c>
      <c r="F467" s="894"/>
      <c r="G467" s="222">
        <v>51014</v>
      </c>
      <c r="H467" s="223">
        <v>29097</v>
      </c>
      <c r="I467" s="223">
        <v>23827</v>
      </c>
      <c r="J467" s="224">
        <v>46.7</v>
      </c>
      <c r="K467" s="225">
        <f t="shared" si="14"/>
        <v>2.8723379443123751E-5</v>
      </c>
      <c r="L467" s="223">
        <f t="shared" si="15"/>
        <v>-5270</v>
      </c>
    </row>
    <row r="468" spans="1:12" ht="11.85" customHeight="1">
      <c r="A468" s="112"/>
      <c r="B468" s="113"/>
      <c r="C468" s="113"/>
      <c r="D468" s="226"/>
      <c r="E468" s="967" t="s">
        <v>297</v>
      </c>
      <c r="F468" s="894"/>
      <c r="G468" s="222">
        <v>9003</v>
      </c>
      <c r="H468" s="223">
        <v>5135</v>
      </c>
      <c r="I468" s="223">
        <v>4205</v>
      </c>
      <c r="J468" s="224">
        <v>46.7</v>
      </c>
      <c r="K468" s="225">
        <f t="shared" si="14"/>
        <v>5.0691153128104826E-6</v>
      </c>
      <c r="L468" s="223">
        <f t="shared" si="15"/>
        <v>-930</v>
      </c>
    </row>
    <row r="469" spans="1:12" ht="11.85" customHeight="1">
      <c r="A469" s="112"/>
      <c r="B469" s="113"/>
      <c r="C469" s="113"/>
      <c r="D469" s="226"/>
      <c r="E469" s="967" t="s">
        <v>252</v>
      </c>
      <c r="F469" s="894"/>
      <c r="G469" s="222">
        <v>3000</v>
      </c>
      <c r="H469" s="223">
        <v>3515</v>
      </c>
      <c r="I469" s="223">
        <v>3514</v>
      </c>
      <c r="J469" s="224">
        <v>117.2</v>
      </c>
      <c r="K469" s="225">
        <f t="shared" ref="K469:K532" si="16">+I469/$I$7</f>
        <v>4.2361168155091647E-6</v>
      </c>
      <c r="L469" s="223">
        <f t="shared" si="15"/>
        <v>-1</v>
      </c>
    </row>
    <row r="470" spans="1:12" ht="11.85" customHeight="1">
      <c r="A470" s="112"/>
      <c r="B470" s="113"/>
      <c r="C470" s="113"/>
      <c r="D470" s="226"/>
      <c r="E470" s="967" t="s">
        <v>253</v>
      </c>
      <c r="F470" s="894"/>
      <c r="G470" s="222">
        <v>30400</v>
      </c>
      <c r="H470" s="223">
        <v>30904</v>
      </c>
      <c r="I470" s="223">
        <v>30904</v>
      </c>
      <c r="J470" s="224">
        <v>101.7</v>
      </c>
      <c r="K470" s="225">
        <f t="shared" si="16"/>
        <v>3.7254682432127267E-5</v>
      </c>
      <c r="L470" s="223">
        <f t="shared" si="15"/>
        <v>0</v>
      </c>
    </row>
    <row r="471" spans="1:12" ht="25.5" customHeight="1">
      <c r="A471" s="820"/>
      <c r="B471" s="113"/>
      <c r="C471" s="113"/>
      <c r="D471" s="226"/>
      <c r="E471" s="967" t="s">
        <v>255</v>
      </c>
      <c r="F471" s="894"/>
      <c r="G471" s="222">
        <v>0</v>
      </c>
      <c r="H471" s="223">
        <v>0</v>
      </c>
      <c r="I471" s="223">
        <v>0</v>
      </c>
      <c r="J471" s="224">
        <v>0</v>
      </c>
      <c r="K471" s="225">
        <f t="shared" si="16"/>
        <v>0</v>
      </c>
      <c r="L471" s="223">
        <f t="shared" si="15"/>
        <v>0</v>
      </c>
    </row>
    <row r="472" spans="1:12" ht="26.25" customHeight="1">
      <c r="A472" s="820"/>
      <c r="B472" s="113"/>
      <c r="C472" s="113"/>
      <c r="D472" s="226"/>
      <c r="E472" s="967" t="s">
        <v>357</v>
      </c>
      <c r="F472" s="894"/>
      <c r="G472" s="222">
        <v>0</v>
      </c>
      <c r="H472" s="223">
        <v>60257</v>
      </c>
      <c r="I472" s="223">
        <v>60257</v>
      </c>
      <c r="J472" s="224">
        <v>0</v>
      </c>
      <c r="K472" s="225">
        <f t="shared" si="16"/>
        <v>7.2639638859458086E-5</v>
      </c>
      <c r="L472" s="223">
        <f t="shared" si="15"/>
        <v>0</v>
      </c>
    </row>
    <row r="473" spans="1:12" ht="11.85" customHeight="1">
      <c r="A473" s="112"/>
      <c r="B473" s="113"/>
      <c r="C473" s="113"/>
      <c r="D473" s="226"/>
      <c r="E473" s="967" t="s">
        <v>302</v>
      </c>
      <c r="F473" s="894"/>
      <c r="G473" s="222">
        <v>700</v>
      </c>
      <c r="H473" s="223">
        <v>10</v>
      </c>
      <c r="I473" s="223">
        <v>10</v>
      </c>
      <c r="J473" s="224">
        <v>1.4</v>
      </c>
      <c r="K473" s="225">
        <f t="shared" si="16"/>
        <v>1.2054971017385216E-8</v>
      </c>
      <c r="L473" s="223">
        <f t="shared" si="15"/>
        <v>0</v>
      </c>
    </row>
    <row r="474" spans="1:12" ht="25.5" customHeight="1">
      <c r="A474" s="112"/>
      <c r="B474" s="113"/>
      <c r="C474" s="150"/>
      <c r="D474" s="227"/>
      <c r="E474" s="967" t="s">
        <v>258</v>
      </c>
      <c r="F474" s="894"/>
      <c r="G474" s="222">
        <v>5000</v>
      </c>
      <c r="H474" s="223">
        <v>5585</v>
      </c>
      <c r="I474" s="223">
        <v>5584</v>
      </c>
      <c r="J474" s="224">
        <v>111.7</v>
      </c>
      <c r="K474" s="225">
        <f t="shared" si="16"/>
        <v>6.7314958161079043E-6</v>
      </c>
      <c r="L474" s="223">
        <f t="shared" si="15"/>
        <v>-1</v>
      </c>
    </row>
    <row r="475" spans="1:12" s="213" customFormat="1" ht="15" customHeight="1">
      <c r="A475" s="232" t="s">
        <v>1</v>
      </c>
      <c r="B475" s="253"/>
      <c r="C475" s="980" t="s">
        <v>358</v>
      </c>
      <c r="D475" s="981"/>
      <c r="E475" s="981"/>
      <c r="F475" s="982"/>
      <c r="G475" s="216">
        <v>149988</v>
      </c>
      <c r="H475" s="217">
        <v>81024</v>
      </c>
      <c r="I475" s="217">
        <v>53430</v>
      </c>
      <c r="J475" s="218">
        <v>35.6</v>
      </c>
      <c r="K475" s="219">
        <f t="shared" si="16"/>
        <v>6.4409710145889209E-5</v>
      </c>
      <c r="L475" s="217">
        <f t="shared" si="15"/>
        <v>-27594</v>
      </c>
    </row>
    <row r="476" spans="1:12" s="220" customFormat="1" ht="13.5" customHeight="1">
      <c r="A476" s="112"/>
      <c r="B476" s="113"/>
      <c r="C476" s="221" t="s">
        <v>1</v>
      </c>
      <c r="D476" s="965" t="s">
        <v>232</v>
      </c>
      <c r="E476" s="917"/>
      <c r="F476" s="966"/>
      <c r="G476" s="228">
        <v>149988</v>
      </c>
      <c r="H476" s="229">
        <v>81024</v>
      </c>
      <c r="I476" s="229">
        <v>53430</v>
      </c>
      <c r="J476" s="230">
        <v>35.6</v>
      </c>
      <c r="K476" s="250">
        <f t="shared" si="16"/>
        <v>6.4409710145889209E-5</v>
      </c>
      <c r="L476" s="229">
        <f t="shared" si="15"/>
        <v>-27594</v>
      </c>
    </row>
    <row r="477" spans="1:12" ht="14.25" customHeight="1">
      <c r="A477" s="112"/>
      <c r="B477" s="113"/>
      <c r="C477" s="113"/>
      <c r="D477" s="221" t="s">
        <v>1</v>
      </c>
      <c r="E477" s="967" t="s">
        <v>268</v>
      </c>
      <c r="F477" s="894"/>
      <c r="G477" s="222">
        <v>22616</v>
      </c>
      <c r="H477" s="223">
        <v>6652</v>
      </c>
      <c r="I477" s="223">
        <v>6651</v>
      </c>
      <c r="J477" s="224">
        <v>29.4</v>
      </c>
      <c r="K477" s="225">
        <f t="shared" si="16"/>
        <v>8.0177612236629068E-6</v>
      </c>
      <c r="L477" s="223">
        <f t="shared" si="15"/>
        <v>-1</v>
      </c>
    </row>
    <row r="478" spans="1:12" ht="22.5" customHeight="1">
      <c r="A478" s="112"/>
      <c r="B478" s="113"/>
      <c r="C478" s="113"/>
      <c r="D478" s="226"/>
      <c r="E478" s="967" t="s">
        <v>306</v>
      </c>
      <c r="F478" s="894"/>
      <c r="G478" s="222">
        <v>0</v>
      </c>
      <c r="H478" s="223">
        <v>0</v>
      </c>
      <c r="I478" s="223">
        <v>0</v>
      </c>
      <c r="J478" s="224">
        <v>0</v>
      </c>
      <c r="K478" s="225">
        <f t="shared" si="16"/>
        <v>0</v>
      </c>
      <c r="L478" s="223">
        <f t="shared" si="15"/>
        <v>0</v>
      </c>
    </row>
    <row r="479" spans="1:12" ht="11.85" customHeight="1">
      <c r="A479" s="112"/>
      <c r="B479" s="113"/>
      <c r="C479" s="113"/>
      <c r="D479" s="226"/>
      <c r="E479" s="967" t="s">
        <v>239</v>
      </c>
      <c r="F479" s="894"/>
      <c r="G479" s="222">
        <v>23662</v>
      </c>
      <c r="H479" s="223">
        <v>3662</v>
      </c>
      <c r="I479" s="223">
        <v>0</v>
      </c>
      <c r="J479" s="224">
        <v>0</v>
      </c>
      <c r="K479" s="225">
        <f t="shared" si="16"/>
        <v>0</v>
      </c>
      <c r="L479" s="223">
        <f t="shared" si="15"/>
        <v>-3662</v>
      </c>
    </row>
    <row r="480" spans="1:12" ht="11.85" customHeight="1">
      <c r="A480" s="112"/>
      <c r="B480" s="113"/>
      <c r="C480" s="113"/>
      <c r="D480" s="226"/>
      <c r="E480" s="967" t="s">
        <v>240</v>
      </c>
      <c r="F480" s="894"/>
      <c r="G480" s="222">
        <v>212</v>
      </c>
      <c r="H480" s="223">
        <v>512</v>
      </c>
      <c r="I480" s="223">
        <v>492</v>
      </c>
      <c r="J480" s="224">
        <v>232.2</v>
      </c>
      <c r="K480" s="225">
        <f t="shared" si="16"/>
        <v>5.931045740553526E-7</v>
      </c>
      <c r="L480" s="223">
        <f t="shared" si="15"/>
        <v>-20</v>
      </c>
    </row>
    <row r="481" spans="1:12" ht="11.85" customHeight="1">
      <c r="A481" s="112"/>
      <c r="B481" s="113"/>
      <c r="C481" s="113"/>
      <c r="D481" s="226"/>
      <c r="E481" s="967" t="s">
        <v>335</v>
      </c>
      <c r="F481" s="894"/>
      <c r="G481" s="222">
        <v>317</v>
      </c>
      <c r="H481" s="223">
        <v>817</v>
      </c>
      <c r="I481" s="223">
        <v>444</v>
      </c>
      <c r="J481" s="224">
        <v>140.19999999999999</v>
      </c>
      <c r="K481" s="225">
        <f t="shared" si="16"/>
        <v>5.352407131719036E-7</v>
      </c>
      <c r="L481" s="223">
        <f t="shared" si="15"/>
        <v>-373</v>
      </c>
    </row>
    <row r="482" spans="1:12" ht="11.85" customHeight="1">
      <c r="A482" s="112"/>
      <c r="B482" s="113"/>
      <c r="C482" s="113"/>
      <c r="D482" s="226"/>
      <c r="E482" s="967" t="s">
        <v>244</v>
      </c>
      <c r="F482" s="894"/>
      <c r="G482" s="222">
        <v>57624</v>
      </c>
      <c r="H482" s="223">
        <v>23824</v>
      </c>
      <c r="I482" s="223">
        <v>1342</v>
      </c>
      <c r="J482" s="224">
        <v>2.2999999999999998</v>
      </c>
      <c r="K482" s="225">
        <f t="shared" si="16"/>
        <v>1.6177771105330958E-6</v>
      </c>
      <c r="L482" s="223">
        <f t="shared" si="15"/>
        <v>-22482</v>
      </c>
    </row>
    <row r="483" spans="1:12" ht="11.85" customHeight="1">
      <c r="A483" s="112"/>
      <c r="B483" s="113"/>
      <c r="C483" s="113"/>
      <c r="D483" s="226"/>
      <c r="E483" s="967" t="s">
        <v>248</v>
      </c>
      <c r="F483" s="894"/>
      <c r="G483" s="222">
        <v>1057</v>
      </c>
      <c r="H483" s="223">
        <v>1057</v>
      </c>
      <c r="I483" s="223">
        <v>0</v>
      </c>
      <c r="J483" s="224">
        <v>0</v>
      </c>
      <c r="K483" s="225">
        <f t="shared" si="16"/>
        <v>0</v>
      </c>
      <c r="L483" s="223">
        <f t="shared" si="15"/>
        <v>-1057</v>
      </c>
    </row>
    <row r="484" spans="1:12" ht="11.85" customHeight="1">
      <c r="A484" s="112"/>
      <c r="B484" s="113"/>
      <c r="C484" s="150"/>
      <c r="D484" s="227"/>
      <c r="E484" s="967" t="s">
        <v>252</v>
      </c>
      <c r="F484" s="894"/>
      <c r="G484" s="222">
        <v>44500</v>
      </c>
      <c r="H484" s="223">
        <v>44500</v>
      </c>
      <c r="I484" s="223">
        <v>44500</v>
      </c>
      <c r="J484" s="224">
        <v>100</v>
      </c>
      <c r="K484" s="225">
        <f t="shared" si="16"/>
        <v>5.3644621027364208E-5</v>
      </c>
      <c r="L484" s="223">
        <f t="shared" si="15"/>
        <v>0</v>
      </c>
    </row>
    <row r="485" spans="1:12" s="213" customFormat="1" ht="15" customHeight="1">
      <c r="A485" s="232"/>
      <c r="B485" s="253"/>
      <c r="C485" s="980" t="s">
        <v>131</v>
      </c>
      <c r="D485" s="981"/>
      <c r="E485" s="981"/>
      <c r="F485" s="982"/>
      <c r="G485" s="216">
        <v>18000</v>
      </c>
      <c r="H485" s="217">
        <v>0</v>
      </c>
      <c r="I485" s="217">
        <v>0</v>
      </c>
      <c r="J485" s="218">
        <v>0</v>
      </c>
      <c r="K485" s="219">
        <f t="shared" si="16"/>
        <v>0</v>
      </c>
      <c r="L485" s="217">
        <f t="shared" si="15"/>
        <v>0</v>
      </c>
    </row>
    <row r="486" spans="1:12" s="220" customFormat="1" ht="13.5" customHeight="1">
      <c r="A486" s="112"/>
      <c r="B486" s="113"/>
      <c r="C486" s="221" t="s">
        <v>1</v>
      </c>
      <c r="D486" s="965" t="s">
        <v>232</v>
      </c>
      <c r="E486" s="917"/>
      <c r="F486" s="966"/>
      <c r="G486" s="228">
        <v>18000</v>
      </c>
      <c r="H486" s="229">
        <v>0</v>
      </c>
      <c r="I486" s="229">
        <v>0</v>
      </c>
      <c r="J486" s="230">
        <v>0</v>
      </c>
      <c r="K486" s="250">
        <f t="shared" si="16"/>
        <v>0</v>
      </c>
      <c r="L486" s="229">
        <f t="shared" si="15"/>
        <v>0</v>
      </c>
    </row>
    <row r="487" spans="1:12" ht="11.85" customHeight="1">
      <c r="A487" s="112"/>
      <c r="B487" s="113"/>
      <c r="C487" s="150"/>
      <c r="D487" s="231" t="s">
        <v>1</v>
      </c>
      <c r="E487" s="967" t="s">
        <v>244</v>
      </c>
      <c r="F487" s="894"/>
      <c r="G487" s="222">
        <v>18000</v>
      </c>
      <c r="H487" s="223">
        <v>0</v>
      </c>
      <c r="I487" s="223">
        <v>0</v>
      </c>
      <c r="J487" s="224">
        <v>0</v>
      </c>
      <c r="K487" s="225">
        <f t="shared" si="16"/>
        <v>0</v>
      </c>
      <c r="L487" s="223">
        <f t="shared" si="15"/>
        <v>0</v>
      </c>
    </row>
    <row r="488" spans="1:12" s="213" customFormat="1" ht="15" customHeight="1">
      <c r="A488" s="232"/>
      <c r="B488" s="253"/>
      <c r="C488" s="980" t="s">
        <v>132</v>
      </c>
      <c r="D488" s="981"/>
      <c r="E488" s="981"/>
      <c r="F488" s="982"/>
      <c r="G488" s="216">
        <v>800000</v>
      </c>
      <c r="H488" s="217">
        <v>70000</v>
      </c>
      <c r="I488" s="217">
        <v>65089</v>
      </c>
      <c r="J488" s="218">
        <v>8.1</v>
      </c>
      <c r="K488" s="219">
        <f t="shared" si="16"/>
        <v>7.8464600855058633E-5</v>
      </c>
      <c r="L488" s="217">
        <f t="shared" si="15"/>
        <v>-4911</v>
      </c>
    </row>
    <row r="489" spans="1:12" s="220" customFormat="1" ht="13.5" customHeight="1">
      <c r="A489" s="112"/>
      <c r="B489" s="113"/>
      <c r="C489" s="221" t="s">
        <v>1</v>
      </c>
      <c r="D489" s="965" t="s">
        <v>232</v>
      </c>
      <c r="E489" s="917"/>
      <c r="F489" s="966"/>
      <c r="G489" s="228">
        <v>800000</v>
      </c>
      <c r="H489" s="229">
        <v>70000</v>
      </c>
      <c r="I489" s="229">
        <v>65089</v>
      </c>
      <c r="J489" s="230">
        <v>8.1</v>
      </c>
      <c r="K489" s="250">
        <f t="shared" si="16"/>
        <v>7.8464600855058633E-5</v>
      </c>
      <c r="L489" s="229">
        <f t="shared" si="15"/>
        <v>-4911</v>
      </c>
    </row>
    <row r="490" spans="1:12" ht="11.85" customHeight="1">
      <c r="A490" s="112"/>
      <c r="B490" s="113"/>
      <c r="C490" s="113"/>
      <c r="D490" s="221" t="s">
        <v>1</v>
      </c>
      <c r="E490" s="967" t="s">
        <v>236</v>
      </c>
      <c r="F490" s="894"/>
      <c r="G490" s="222">
        <v>0</v>
      </c>
      <c r="H490" s="223">
        <v>516</v>
      </c>
      <c r="I490" s="223">
        <v>516</v>
      </c>
      <c r="J490" s="224">
        <v>0</v>
      </c>
      <c r="K490" s="225">
        <f t="shared" si="16"/>
        <v>6.2203650449707705E-7</v>
      </c>
      <c r="L490" s="223">
        <f t="shared" si="15"/>
        <v>0</v>
      </c>
    </row>
    <row r="491" spans="1:12" ht="11.85" customHeight="1">
      <c r="A491" s="112"/>
      <c r="B491" s="113"/>
      <c r="C491" s="113"/>
      <c r="D491" s="226"/>
      <c r="E491" s="967" t="s">
        <v>237</v>
      </c>
      <c r="F491" s="894"/>
      <c r="G491" s="222">
        <v>0</v>
      </c>
      <c r="H491" s="223">
        <v>74</v>
      </c>
      <c r="I491" s="223">
        <v>74</v>
      </c>
      <c r="J491" s="224">
        <v>0</v>
      </c>
      <c r="K491" s="225">
        <f t="shared" si="16"/>
        <v>8.9206785528650587E-8</v>
      </c>
      <c r="L491" s="223">
        <f t="shared" si="15"/>
        <v>0</v>
      </c>
    </row>
    <row r="492" spans="1:12" ht="11.85" customHeight="1">
      <c r="A492" s="112"/>
      <c r="B492" s="113"/>
      <c r="C492" s="113"/>
      <c r="D492" s="226"/>
      <c r="E492" s="967" t="s">
        <v>239</v>
      </c>
      <c r="F492" s="894"/>
      <c r="G492" s="222">
        <v>0</v>
      </c>
      <c r="H492" s="223">
        <v>3000</v>
      </c>
      <c r="I492" s="223">
        <v>3000</v>
      </c>
      <c r="J492" s="224">
        <v>0</v>
      </c>
      <c r="K492" s="225">
        <f t="shared" si="16"/>
        <v>3.6164913052155645E-6</v>
      </c>
      <c r="L492" s="223">
        <f t="shared" si="15"/>
        <v>0</v>
      </c>
    </row>
    <row r="493" spans="1:12" ht="11.85" customHeight="1">
      <c r="A493" s="112"/>
      <c r="B493" s="113"/>
      <c r="C493" s="113"/>
      <c r="D493" s="226"/>
      <c r="E493" s="967" t="s">
        <v>244</v>
      </c>
      <c r="F493" s="894"/>
      <c r="G493" s="222">
        <v>800000</v>
      </c>
      <c r="H493" s="223">
        <v>0</v>
      </c>
      <c r="I493" s="223">
        <v>0</v>
      </c>
      <c r="J493" s="224">
        <v>0</v>
      </c>
      <c r="K493" s="225">
        <f t="shared" si="16"/>
        <v>0</v>
      </c>
      <c r="L493" s="223">
        <f t="shared" si="15"/>
        <v>0</v>
      </c>
    </row>
    <row r="494" spans="1:12" ht="11.85" customHeight="1">
      <c r="A494" s="112"/>
      <c r="B494" s="113"/>
      <c r="C494" s="150"/>
      <c r="D494" s="227"/>
      <c r="E494" s="992" t="s">
        <v>289</v>
      </c>
      <c r="F494" s="993"/>
      <c r="G494" s="222">
        <v>0</v>
      </c>
      <c r="H494" s="223">
        <v>66410</v>
      </c>
      <c r="I494" s="223">
        <v>61500</v>
      </c>
      <c r="J494" s="224">
        <v>0</v>
      </c>
      <c r="K494" s="225">
        <f t="shared" si="16"/>
        <v>7.4138071756919079E-5</v>
      </c>
      <c r="L494" s="223">
        <f t="shared" si="15"/>
        <v>-4910</v>
      </c>
    </row>
    <row r="495" spans="1:12" s="213" customFormat="1" ht="15" customHeight="1">
      <c r="A495" s="232"/>
      <c r="B495" s="253"/>
      <c r="C495" s="980" t="s">
        <v>133</v>
      </c>
      <c r="D495" s="981"/>
      <c r="E495" s="981"/>
      <c r="F495" s="982"/>
      <c r="G495" s="216">
        <v>643480</v>
      </c>
      <c r="H495" s="217">
        <v>223793</v>
      </c>
      <c r="I495" s="217">
        <v>218661</v>
      </c>
      <c r="J495" s="218">
        <v>34</v>
      </c>
      <c r="K495" s="219">
        <f t="shared" si="16"/>
        <v>2.6359520176324683E-4</v>
      </c>
      <c r="L495" s="217">
        <f t="shared" si="15"/>
        <v>-5132</v>
      </c>
    </row>
    <row r="496" spans="1:12" s="220" customFormat="1" ht="13.5" customHeight="1">
      <c r="A496" s="112"/>
      <c r="B496" s="113"/>
      <c r="C496" s="221" t="s">
        <v>1</v>
      </c>
      <c r="D496" s="965" t="s">
        <v>232</v>
      </c>
      <c r="E496" s="917"/>
      <c r="F496" s="966"/>
      <c r="G496" s="228">
        <v>643480</v>
      </c>
      <c r="H496" s="229">
        <v>223793</v>
      </c>
      <c r="I496" s="229">
        <v>218661</v>
      </c>
      <c r="J496" s="230">
        <v>34</v>
      </c>
      <c r="K496" s="250">
        <f t="shared" si="16"/>
        <v>2.6359520176324683E-4</v>
      </c>
      <c r="L496" s="229">
        <f t="shared" si="15"/>
        <v>-5132</v>
      </c>
    </row>
    <row r="497" spans="1:12" ht="11.85" customHeight="1">
      <c r="A497" s="112" t="s">
        <v>1</v>
      </c>
      <c r="B497" s="113"/>
      <c r="C497" s="113"/>
      <c r="D497" s="221"/>
      <c r="E497" s="967" t="s">
        <v>268</v>
      </c>
      <c r="F497" s="894"/>
      <c r="G497" s="222">
        <v>0</v>
      </c>
      <c r="H497" s="223">
        <v>4081</v>
      </c>
      <c r="I497" s="223">
        <v>2961</v>
      </c>
      <c r="J497" s="224">
        <v>0</v>
      </c>
      <c r="K497" s="225">
        <f t="shared" si="16"/>
        <v>3.569476918247762E-6</v>
      </c>
      <c r="L497" s="223">
        <f t="shared" si="15"/>
        <v>-1120</v>
      </c>
    </row>
    <row r="498" spans="1:12" ht="11.85" customHeight="1">
      <c r="A498" s="112"/>
      <c r="B498" s="113"/>
      <c r="C498" s="113"/>
      <c r="D498" s="226"/>
      <c r="E498" s="967" t="s">
        <v>236</v>
      </c>
      <c r="F498" s="894"/>
      <c r="G498" s="222">
        <v>0</v>
      </c>
      <c r="H498" s="223">
        <v>10105</v>
      </c>
      <c r="I498" s="223">
        <v>10104</v>
      </c>
      <c r="J498" s="224">
        <v>0</v>
      </c>
      <c r="K498" s="225">
        <f t="shared" si="16"/>
        <v>1.2180342715966021E-5</v>
      </c>
      <c r="L498" s="223">
        <f t="shared" si="15"/>
        <v>-1</v>
      </c>
    </row>
    <row r="499" spans="1:12" ht="11.85" customHeight="1">
      <c r="A499" s="112"/>
      <c r="B499" s="113"/>
      <c r="C499" s="113"/>
      <c r="D499" s="226"/>
      <c r="E499" s="967" t="s">
        <v>239</v>
      </c>
      <c r="F499" s="894"/>
      <c r="G499" s="222">
        <v>93000</v>
      </c>
      <c r="H499" s="223">
        <v>58780</v>
      </c>
      <c r="I499" s="223">
        <v>58778</v>
      </c>
      <c r="J499" s="224">
        <v>63.2</v>
      </c>
      <c r="K499" s="225">
        <f t="shared" si="16"/>
        <v>7.0856708645986822E-5</v>
      </c>
      <c r="L499" s="223">
        <f t="shared" si="15"/>
        <v>-2</v>
      </c>
    </row>
    <row r="500" spans="1:12" ht="11.85" customHeight="1">
      <c r="A500" s="112"/>
      <c r="B500" s="113"/>
      <c r="C500" s="113"/>
      <c r="D500" s="226"/>
      <c r="E500" s="967" t="s">
        <v>244</v>
      </c>
      <c r="F500" s="968"/>
      <c r="G500" s="222">
        <v>529920</v>
      </c>
      <c r="H500" s="223">
        <v>138604</v>
      </c>
      <c r="I500" s="223">
        <v>134798</v>
      </c>
      <c r="J500" s="224">
        <v>25.4</v>
      </c>
      <c r="K500" s="225">
        <f t="shared" si="16"/>
        <v>1.6249859832014922E-4</v>
      </c>
      <c r="L500" s="223">
        <f t="shared" si="15"/>
        <v>-3806</v>
      </c>
    </row>
    <row r="501" spans="1:12" ht="11.85" customHeight="1">
      <c r="A501" s="112"/>
      <c r="B501" s="113"/>
      <c r="C501" s="113"/>
      <c r="D501" s="226"/>
      <c r="E501" s="967" t="s">
        <v>248</v>
      </c>
      <c r="F501" s="894"/>
      <c r="G501" s="222">
        <v>10280</v>
      </c>
      <c r="H501" s="223">
        <v>0</v>
      </c>
      <c r="I501" s="223">
        <v>0</v>
      </c>
      <c r="J501" s="224">
        <v>0</v>
      </c>
      <c r="K501" s="225">
        <f t="shared" si="16"/>
        <v>0</v>
      </c>
      <c r="L501" s="223">
        <f t="shared" si="15"/>
        <v>0</v>
      </c>
    </row>
    <row r="502" spans="1:12" ht="11.85" customHeight="1">
      <c r="A502" s="112"/>
      <c r="B502" s="113"/>
      <c r="C502" s="113"/>
      <c r="D502" s="226"/>
      <c r="E502" s="992" t="s">
        <v>289</v>
      </c>
      <c r="F502" s="993"/>
      <c r="G502" s="222">
        <v>10280</v>
      </c>
      <c r="H502" s="223">
        <v>0</v>
      </c>
      <c r="I502" s="223">
        <v>0</v>
      </c>
      <c r="J502" s="224">
        <v>0</v>
      </c>
      <c r="K502" s="225">
        <f t="shared" si="16"/>
        <v>0</v>
      </c>
      <c r="L502" s="223">
        <f t="shared" si="15"/>
        <v>0</v>
      </c>
    </row>
    <row r="503" spans="1:12" ht="11.85" customHeight="1">
      <c r="A503" s="112"/>
      <c r="B503" s="113"/>
      <c r="C503" s="113"/>
      <c r="D503" s="226"/>
      <c r="E503" s="967" t="s">
        <v>250</v>
      </c>
      <c r="F503" s="894"/>
      <c r="G503" s="222">
        <v>0</v>
      </c>
      <c r="H503" s="223">
        <v>500</v>
      </c>
      <c r="I503" s="223">
        <v>298</v>
      </c>
      <c r="J503" s="224">
        <v>0</v>
      </c>
      <c r="K503" s="225">
        <f t="shared" si="16"/>
        <v>3.5923813631807939E-7</v>
      </c>
      <c r="L503" s="223">
        <f t="shared" si="15"/>
        <v>-202</v>
      </c>
    </row>
    <row r="504" spans="1:12" ht="25.5" customHeight="1">
      <c r="A504" s="149"/>
      <c r="B504" s="150"/>
      <c r="C504" s="150"/>
      <c r="D504" s="227"/>
      <c r="E504" s="967" t="s">
        <v>258</v>
      </c>
      <c r="F504" s="894"/>
      <c r="G504" s="222">
        <v>0</v>
      </c>
      <c r="H504" s="223">
        <v>11723</v>
      </c>
      <c r="I504" s="223">
        <v>11722</v>
      </c>
      <c r="J504" s="224">
        <v>0</v>
      </c>
      <c r="K504" s="225">
        <f t="shared" si="16"/>
        <v>1.4130837026578948E-5</v>
      </c>
      <c r="L504" s="223">
        <f t="shared" si="15"/>
        <v>-1</v>
      </c>
    </row>
    <row r="505" spans="1:12" s="213" customFormat="1" ht="16.5" customHeight="1">
      <c r="A505" s="959" t="s">
        <v>134</v>
      </c>
      <c r="B505" s="960"/>
      <c r="C505" s="960"/>
      <c r="D505" s="960"/>
      <c r="E505" s="960"/>
      <c r="F505" s="961"/>
      <c r="G505" s="825">
        <v>83564779</v>
      </c>
      <c r="H505" s="826">
        <v>86467406</v>
      </c>
      <c r="I505" s="826">
        <v>82285534</v>
      </c>
      <c r="J505" s="827">
        <v>98.5</v>
      </c>
      <c r="K505" s="828">
        <f t="shared" si="16"/>
        <v>9.9194972752006574E-2</v>
      </c>
      <c r="L505" s="826">
        <f t="shared" si="15"/>
        <v>-4181872</v>
      </c>
    </row>
    <row r="506" spans="1:12" s="213" customFormat="1" ht="15" customHeight="1">
      <c r="A506" s="821" t="s">
        <v>1</v>
      </c>
      <c r="B506" s="253"/>
      <c r="C506" s="962" t="s">
        <v>135</v>
      </c>
      <c r="D506" s="963"/>
      <c r="E506" s="963"/>
      <c r="F506" s="964"/>
      <c r="G506" s="246">
        <v>2239814</v>
      </c>
      <c r="H506" s="247">
        <v>2010318</v>
      </c>
      <c r="I506" s="247">
        <v>1948653</v>
      </c>
      <c r="J506" s="248">
        <v>87</v>
      </c>
      <c r="K506" s="249">
        <f t="shared" si="16"/>
        <v>2.3490955437940751E-3</v>
      </c>
      <c r="L506" s="247">
        <f t="shared" si="15"/>
        <v>-61665</v>
      </c>
    </row>
    <row r="507" spans="1:12" s="220" customFormat="1" ht="13.5" customHeight="1">
      <c r="A507" s="112"/>
      <c r="B507" s="113"/>
      <c r="C507" s="221" t="s">
        <v>1</v>
      </c>
      <c r="D507" s="965" t="s">
        <v>232</v>
      </c>
      <c r="E507" s="917"/>
      <c r="F507" s="966"/>
      <c r="G507" s="228">
        <v>2239814</v>
      </c>
      <c r="H507" s="229">
        <v>2010318</v>
      </c>
      <c r="I507" s="229">
        <v>1948653</v>
      </c>
      <c r="J507" s="230">
        <v>87</v>
      </c>
      <c r="K507" s="250">
        <f t="shared" si="16"/>
        <v>2.3490955437940751E-3</v>
      </c>
      <c r="L507" s="229">
        <f t="shared" si="15"/>
        <v>-61665</v>
      </c>
    </row>
    <row r="508" spans="1:12" ht="11.85" customHeight="1">
      <c r="A508" s="112"/>
      <c r="B508" s="113"/>
      <c r="C508" s="113"/>
      <c r="D508" s="221" t="s">
        <v>1</v>
      </c>
      <c r="E508" s="967" t="s">
        <v>234</v>
      </c>
      <c r="F508" s="894"/>
      <c r="G508" s="222">
        <v>1668541</v>
      </c>
      <c r="H508" s="223">
        <v>1473541</v>
      </c>
      <c r="I508" s="223">
        <v>1458484</v>
      </c>
      <c r="J508" s="224">
        <v>87.4</v>
      </c>
      <c r="K508" s="225">
        <f t="shared" si="16"/>
        <v>1.7581982349320058E-3</v>
      </c>
      <c r="L508" s="223">
        <f t="shared" si="15"/>
        <v>-15057</v>
      </c>
    </row>
    <row r="509" spans="1:12" ht="11.85" customHeight="1">
      <c r="A509" s="112"/>
      <c r="B509" s="113"/>
      <c r="C509" s="113"/>
      <c r="D509" s="226"/>
      <c r="E509" s="967" t="s">
        <v>235</v>
      </c>
      <c r="F509" s="894"/>
      <c r="G509" s="222">
        <v>131600</v>
      </c>
      <c r="H509" s="223">
        <v>131600</v>
      </c>
      <c r="I509" s="223">
        <v>114804</v>
      </c>
      <c r="J509" s="224">
        <v>87.2</v>
      </c>
      <c r="K509" s="225">
        <f t="shared" si="16"/>
        <v>1.3839588926798922E-4</v>
      </c>
      <c r="L509" s="223">
        <f t="shared" si="15"/>
        <v>-16796</v>
      </c>
    </row>
    <row r="510" spans="1:12" ht="11.85" customHeight="1">
      <c r="A510" s="112"/>
      <c r="B510" s="113"/>
      <c r="C510" s="113"/>
      <c r="D510" s="226"/>
      <c r="E510" s="967" t="s">
        <v>236</v>
      </c>
      <c r="F510" s="894"/>
      <c r="G510" s="222">
        <v>285555</v>
      </c>
      <c r="H510" s="223">
        <v>287960</v>
      </c>
      <c r="I510" s="223">
        <v>269011</v>
      </c>
      <c r="J510" s="224">
        <v>94.2</v>
      </c>
      <c r="K510" s="225">
        <f t="shared" si="16"/>
        <v>3.242919808357814E-4</v>
      </c>
      <c r="L510" s="223">
        <f t="shared" si="15"/>
        <v>-18949</v>
      </c>
    </row>
    <row r="511" spans="1:12" ht="11.85" customHeight="1">
      <c r="A511" s="112"/>
      <c r="B511" s="113"/>
      <c r="C511" s="113"/>
      <c r="D511" s="226"/>
      <c r="E511" s="967" t="s">
        <v>237</v>
      </c>
      <c r="F511" s="894"/>
      <c r="G511" s="222">
        <v>41565</v>
      </c>
      <c r="H511" s="223">
        <v>36283</v>
      </c>
      <c r="I511" s="223">
        <v>26804</v>
      </c>
      <c r="J511" s="224">
        <v>64.5</v>
      </c>
      <c r="K511" s="225">
        <f t="shared" si="16"/>
        <v>3.2312144314999328E-5</v>
      </c>
      <c r="L511" s="223">
        <f t="shared" si="15"/>
        <v>-9479</v>
      </c>
    </row>
    <row r="512" spans="1:12" ht="11.85" customHeight="1">
      <c r="A512" s="112"/>
      <c r="B512" s="113"/>
      <c r="C512" s="113"/>
      <c r="D512" s="226"/>
      <c r="E512" s="967" t="s">
        <v>239</v>
      </c>
      <c r="F512" s="894"/>
      <c r="G512" s="222">
        <v>51680</v>
      </c>
      <c r="H512" s="223">
        <v>34290</v>
      </c>
      <c r="I512" s="223">
        <v>33070</v>
      </c>
      <c r="J512" s="224">
        <v>64</v>
      </c>
      <c r="K512" s="225">
        <f t="shared" si="16"/>
        <v>3.9865789154492904E-5</v>
      </c>
      <c r="L512" s="223">
        <f t="shared" si="15"/>
        <v>-1220</v>
      </c>
    </row>
    <row r="513" spans="1:12" ht="11.85" customHeight="1">
      <c r="A513" s="112"/>
      <c r="B513" s="113"/>
      <c r="C513" s="113"/>
      <c r="D513" s="226"/>
      <c r="E513" s="967" t="s">
        <v>240</v>
      </c>
      <c r="F513" s="894"/>
      <c r="G513" s="222">
        <v>500</v>
      </c>
      <c r="H513" s="223">
        <v>0</v>
      </c>
      <c r="I513" s="223">
        <v>0</v>
      </c>
      <c r="J513" s="224">
        <v>0</v>
      </c>
      <c r="K513" s="225">
        <f t="shared" si="16"/>
        <v>0</v>
      </c>
      <c r="L513" s="223">
        <f t="shared" si="15"/>
        <v>0</v>
      </c>
    </row>
    <row r="514" spans="1:12" ht="11.85" customHeight="1">
      <c r="A514" s="112"/>
      <c r="B514" s="113"/>
      <c r="C514" s="113"/>
      <c r="D514" s="226"/>
      <c r="E514" s="967" t="s">
        <v>244</v>
      </c>
      <c r="F514" s="894"/>
      <c r="G514" s="222">
        <v>5000</v>
      </c>
      <c r="H514" s="223">
        <v>60</v>
      </c>
      <c r="I514" s="223">
        <v>60</v>
      </c>
      <c r="J514" s="224">
        <v>1.2</v>
      </c>
      <c r="K514" s="225">
        <f t="shared" si="16"/>
        <v>7.2329826104311291E-8</v>
      </c>
      <c r="L514" s="223">
        <f t="shared" si="15"/>
        <v>0</v>
      </c>
    </row>
    <row r="515" spans="1:12" ht="11.85" customHeight="1">
      <c r="A515" s="112"/>
      <c r="B515" s="113"/>
      <c r="C515" s="113"/>
      <c r="D515" s="226"/>
      <c r="E515" s="967" t="s">
        <v>250</v>
      </c>
      <c r="F515" s="894"/>
      <c r="G515" s="222">
        <v>12100</v>
      </c>
      <c r="H515" s="223">
        <v>10480</v>
      </c>
      <c r="I515" s="223">
        <v>10318</v>
      </c>
      <c r="J515" s="224">
        <v>85.3</v>
      </c>
      <c r="K515" s="225">
        <f t="shared" si="16"/>
        <v>1.2438319095738065E-5</v>
      </c>
      <c r="L515" s="223">
        <f t="shared" si="15"/>
        <v>-162</v>
      </c>
    </row>
    <row r="516" spans="1:12" ht="11.85" customHeight="1">
      <c r="A516" s="112"/>
      <c r="B516" s="113"/>
      <c r="C516" s="113"/>
      <c r="D516" s="226"/>
      <c r="E516" s="967" t="s">
        <v>252</v>
      </c>
      <c r="F516" s="894"/>
      <c r="G516" s="222">
        <v>0</v>
      </c>
      <c r="H516" s="223">
        <v>4</v>
      </c>
      <c r="I516" s="223">
        <v>4</v>
      </c>
      <c r="J516" s="224">
        <v>0</v>
      </c>
      <c r="K516" s="225">
        <f t="shared" si="16"/>
        <v>4.8219884069540864E-9</v>
      </c>
      <c r="L516" s="223">
        <f t="shared" si="15"/>
        <v>0</v>
      </c>
    </row>
    <row r="517" spans="1:12" ht="11.85" customHeight="1">
      <c r="A517" s="112"/>
      <c r="B517" s="113"/>
      <c r="C517" s="150"/>
      <c r="D517" s="227"/>
      <c r="E517" s="967" t="s">
        <v>253</v>
      </c>
      <c r="F517" s="894"/>
      <c r="G517" s="222">
        <v>43273</v>
      </c>
      <c r="H517" s="223">
        <v>36100</v>
      </c>
      <c r="I517" s="223">
        <v>36100</v>
      </c>
      <c r="J517" s="224">
        <v>83.4</v>
      </c>
      <c r="K517" s="225">
        <f t="shared" si="16"/>
        <v>4.3518445372760629E-5</v>
      </c>
      <c r="L517" s="223">
        <f t="shared" si="15"/>
        <v>0</v>
      </c>
    </row>
    <row r="518" spans="1:12" s="213" customFormat="1" ht="15" customHeight="1">
      <c r="A518" s="232"/>
      <c r="B518" s="253"/>
      <c r="C518" s="980" t="s">
        <v>137</v>
      </c>
      <c r="D518" s="981"/>
      <c r="E518" s="981"/>
      <c r="F518" s="982"/>
      <c r="G518" s="216">
        <v>1306894</v>
      </c>
      <c r="H518" s="217">
        <v>1107228</v>
      </c>
      <c r="I518" s="217">
        <v>1052135</v>
      </c>
      <c r="J518" s="218">
        <v>80.5</v>
      </c>
      <c r="K518" s="219">
        <f t="shared" si="16"/>
        <v>1.2683456931376594E-3</v>
      </c>
      <c r="L518" s="217">
        <f t="shared" si="15"/>
        <v>-55093</v>
      </c>
    </row>
    <row r="519" spans="1:12" s="220" customFormat="1" ht="13.5" customHeight="1">
      <c r="A519" s="112"/>
      <c r="B519" s="113"/>
      <c r="C519" s="106" t="s">
        <v>1</v>
      </c>
      <c r="D519" s="1005" t="s">
        <v>232</v>
      </c>
      <c r="E519" s="1006"/>
      <c r="F519" s="1007"/>
      <c r="G519" s="228">
        <v>1306894</v>
      </c>
      <c r="H519" s="229">
        <v>1107228</v>
      </c>
      <c r="I519" s="229">
        <v>1052135</v>
      </c>
      <c r="J519" s="230">
        <v>80.5</v>
      </c>
      <c r="K519" s="250">
        <f t="shared" si="16"/>
        <v>1.2683456931376594E-3</v>
      </c>
      <c r="L519" s="229">
        <f t="shared" si="15"/>
        <v>-55093</v>
      </c>
    </row>
    <row r="520" spans="1:12" ht="11.85" customHeight="1">
      <c r="A520" s="112"/>
      <c r="B520" s="113"/>
      <c r="C520" s="113"/>
      <c r="D520" s="226" t="s">
        <v>1</v>
      </c>
      <c r="E520" s="986" t="s">
        <v>268</v>
      </c>
      <c r="F520" s="906"/>
      <c r="G520" s="222">
        <v>990384</v>
      </c>
      <c r="H520" s="223">
        <v>910718</v>
      </c>
      <c r="I520" s="223">
        <v>895092</v>
      </c>
      <c r="J520" s="224">
        <v>90.4</v>
      </c>
      <c r="K520" s="225">
        <f t="shared" si="16"/>
        <v>1.0790308117893366E-3</v>
      </c>
      <c r="L520" s="223">
        <f t="shared" si="15"/>
        <v>-15626</v>
      </c>
    </row>
    <row r="521" spans="1:12" ht="11.85" customHeight="1">
      <c r="A521" s="112"/>
      <c r="B521" s="113"/>
      <c r="C521" s="113"/>
      <c r="D521" s="226"/>
      <c r="E521" s="967" t="s">
        <v>236</v>
      </c>
      <c r="F521" s="894"/>
      <c r="G521" s="222">
        <v>2500</v>
      </c>
      <c r="H521" s="223">
        <v>4136</v>
      </c>
      <c r="I521" s="223">
        <v>3909</v>
      </c>
      <c r="J521" s="224">
        <v>156.4</v>
      </c>
      <c r="K521" s="225">
        <f t="shared" si="16"/>
        <v>4.7122881706958806E-6</v>
      </c>
      <c r="L521" s="223">
        <f t="shared" si="15"/>
        <v>-227</v>
      </c>
    </row>
    <row r="522" spans="1:12" ht="11.85" customHeight="1">
      <c r="A522" s="112"/>
      <c r="B522" s="113"/>
      <c r="C522" s="113"/>
      <c r="D522" s="226"/>
      <c r="E522" s="967" t="s">
        <v>237</v>
      </c>
      <c r="F522" s="894"/>
      <c r="G522" s="222">
        <v>500</v>
      </c>
      <c r="H522" s="223">
        <v>590</v>
      </c>
      <c r="I522" s="223">
        <v>557</v>
      </c>
      <c r="J522" s="224">
        <v>111.4</v>
      </c>
      <c r="K522" s="225">
        <f t="shared" si="16"/>
        <v>6.714618856683565E-7</v>
      </c>
      <c r="L522" s="223">
        <f t="shared" si="15"/>
        <v>-33</v>
      </c>
    </row>
    <row r="523" spans="1:12" ht="11.85" customHeight="1">
      <c r="A523" s="112"/>
      <c r="B523" s="113"/>
      <c r="C523" s="113"/>
      <c r="D523" s="226"/>
      <c r="E523" s="967" t="s">
        <v>239</v>
      </c>
      <c r="F523" s="894"/>
      <c r="G523" s="222">
        <v>49000</v>
      </c>
      <c r="H523" s="223">
        <v>47274</v>
      </c>
      <c r="I523" s="223">
        <v>45682</v>
      </c>
      <c r="J523" s="224">
        <v>93.2</v>
      </c>
      <c r="K523" s="225">
        <f t="shared" si="16"/>
        <v>5.5069518601619138E-5</v>
      </c>
      <c r="L523" s="223">
        <f t="shared" si="15"/>
        <v>-1592</v>
      </c>
    </row>
    <row r="524" spans="1:12" ht="11.85" customHeight="1">
      <c r="A524" s="112"/>
      <c r="B524" s="113"/>
      <c r="C524" s="113"/>
      <c r="D524" s="226"/>
      <c r="E524" s="967" t="s">
        <v>240</v>
      </c>
      <c r="F524" s="894"/>
      <c r="G524" s="222">
        <v>21000</v>
      </c>
      <c r="H524" s="223">
        <v>16000</v>
      </c>
      <c r="I524" s="223">
        <v>12312</v>
      </c>
      <c r="J524" s="224">
        <v>58.6</v>
      </c>
      <c r="K524" s="225">
        <f t="shared" si="16"/>
        <v>1.4842080316604676E-5</v>
      </c>
      <c r="L524" s="223">
        <f t="shared" si="15"/>
        <v>-3688</v>
      </c>
    </row>
    <row r="525" spans="1:12" ht="11.85" customHeight="1">
      <c r="A525" s="112"/>
      <c r="B525" s="113"/>
      <c r="C525" s="113"/>
      <c r="D525" s="226"/>
      <c r="E525" s="967" t="s">
        <v>335</v>
      </c>
      <c r="F525" s="894"/>
      <c r="G525" s="222">
        <v>500</v>
      </c>
      <c r="H525" s="223">
        <v>500</v>
      </c>
      <c r="I525" s="223">
        <v>100</v>
      </c>
      <c r="J525" s="224">
        <v>20</v>
      </c>
      <c r="K525" s="225">
        <f t="shared" si="16"/>
        <v>1.2054971017385215E-7</v>
      </c>
      <c r="L525" s="223">
        <f t="shared" si="15"/>
        <v>-400</v>
      </c>
    </row>
    <row r="526" spans="1:12" ht="11.85" customHeight="1">
      <c r="A526" s="112"/>
      <c r="B526" s="113"/>
      <c r="C526" s="113"/>
      <c r="D526" s="226"/>
      <c r="E526" s="967" t="s">
        <v>244</v>
      </c>
      <c r="F526" s="894"/>
      <c r="G526" s="222">
        <v>104000</v>
      </c>
      <c r="H526" s="223">
        <v>65000</v>
      </c>
      <c r="I526" s="223">
        <v>60795</v>
      </c>
      <c r="J526" s="224">
        <v>58.5</v>
      </c>
      <c r="K526" s="225">
        <f t="shared" si="16"/>
        <v>7.328819630019342E-5</v>
      </c>
      <c r="L526" s="223">
        <f t="shared" si="15"/>
        <v>-4205</v>
      </c>
    </row>
    <row r="527" spans="1:12" ht="11.85" customHeight="1">
      <c r="A527" s="112"/>
      <c r="B527" s="113"/>
      <c r="C527" s="113"/>
      <c r="D527" s="226"/>
      <c r="E527" s="967" t="s">
        <v>248</v>
      </c>
      <c r="F527" s="894"/>
      <c r="G527" s="222">
        <v>15000</v>
      </c>
      <c r="H527" s="223">
        <v>5000</v>
      </c>
      <c r="I527" s="223">
        <v>1960</v>
      </c>
      <c r="J527" s="224">
        <v>13.1</v>
      </c>
      <c r="K527" s="225">
        <f t="shared" si="16"/>
        <v>2.3627743194075022E-6</v>
      </c>
      <c r="L527" s="223">
        <f t="shared" si="15"/>
        <v>-3040</v>
      </c>
    </row>
    <row r="528" spans="1:12" ht="11.85" customHeight="1">
      <c r="A528" s="112"/>
      <c r="B528" s="113"/>
      <c r="C528" s="113"/>
      <c r="D528" s="226"/>
      <c r="E528" s="967" t="s">
        <v>289</v>
      </c>
      <c r="F528" s="894"/>
      <c r="G528" s="222">
        <v>100000</v>
      </c>
      <c r="H528" s="223">
        <v>34000</v>
      </c>
      <c r="I528" s="223">
        <v>16450</v>
      </c>
      <c r="J528" s="224">
        <v>16.399999999999999</v>
      </c>
      <c r="K528" s="225">
        <f t="shared" si="16"/>
        <v>1.9830427323598678E-5</v>
      </c>
      <c r="L528" s="223">
        <f t="shared" ref="L528:L591" si="17">+I528-H528</f>
        <v>-17550</v>
      </c>
    </row>
    <row r="529" spans="1:12" ht="11.85" customHeight="1">
      <c r="A529" s="112"/>
      <c r="B529" s="113"/>
      <c r="C529" s="113"/>
      <c r="D529" s="226"/>
      <c r="E529" s="967" t="s">
        <v>250</v>
      </c>
      <c r="F529" s="894"/>
      <c r="G529" s="222">
        <v>8000</v>
      </c>
      <c r="H529" s="223">
        <v>8000</v>
      </c>
      <c r="I529" s="223">
        <v>3820</v>
      </c>
      <c r="J529" s="224">
        <v>47.8</v>
      </c>
      <c r="K529" s="225">
        <f t="shared" si="16"/>
        <v>4.6049989286411526E-6</v>
      </c>
      <c r="L529" s="223">
        <f t="shared" si="17"/>
        <v>-4180</v>
      </c>
    </row>
    <row r="530" spans="1:12" ht="11.85" customHeight="1">
      <c r="A530" s="112"/>
      <c r="B530" s="113"/>
      <c r="C530" s="113"/>
      <c r="D530" s="226"/>
      <c r="E530" s="967" t="s">
        <v>251</v>
      </c>
      <c r="F530" s="894"/>
      <c r="G530" s="222">
        <v>15000</v>
      </c>
      <c r="H530" s="223">
        <v>15000</v>
      </c>
      <c r="I530" s="223">
        <v>10879</v>
      </c>
      <c r="J530" s="224">
        <v>72.5</v>
      </c>
      <c r="K530" s="225">
        <f t="shared" si="16"/>
        <v>1.3114602969813375E-5</v>
      </c>
      <c r="L530" s="223">
        <f t="shared" si="17"/>
        <v>-4121</v>
      </c>
    </row>
    <row r="531" spans="1:12" ht="11.85" customHeight="1">
      <c r="A531" s="820"/>
      <c r="B531" s="113"/>
      <c r="C531" s="113"/>
      <c r="D531" s="226"/>
      <c r="E531" s="967" t="s">
        <v>252</v>
      </c>
      <c r="F531" s="894"/>
      <c r="G531" s="222">
        <v>0</v>
      </c>
      <c r="H531" s="223">
        <v>0</v>
      </c>
      <c r="I531" s="223">
        <v>0</v>
      </c>
      <c r="J531" s="224">
        <v>0</v>
      </c>
      <c r="K531" s="225">
        <f t="shared" si="16"/>
        <v>0</v>
      </c>
      <c r="L531" s="223">
        <f t="shared" si="17"/>
        <v>0</v>
      </c>
    </row>
    <row r="532" spans="1:12" ht="11.85" customHeight="1">
      <c r="A532" s="822"/>
      <c r="B532" s="823"/>
      <c r="C532" s="823"/>
      <c r="D532" s="824"/>
      <c r="E532" s="979" t="s">
        <v>308</v>
      </c>
      <c r="F532" s="903"/>
      <c r="G532" s="236">
        <v>1010</v>
      </c>
      <c r="H532" s="237">
        <v>1010</v>
      </c>
      <c r="I532" s="237">
        <v>579</v>
      </c>
      <c r="J532" s="238">
        <v>57.4</v>
      </c>
      <c r="K532" s="239">
        <f t="shared" si="16"/>
        <v>6.97982821906604E-7</v>
      </c>
      <c r="L532" s="237">
        <f t="shared" si="17"/>
        <v>-431</v>
      </c>
    </row>
    <row r="533" spans="1:12" s="213" customFormat="1" ht="15" customHeight="1">
      <c r="A533" s="821"/>
      <c r="B533" s="253"/>
      <c r="C533" s="962" t="s">
        <v>138</v>
      </c>
      <c r="D533" s="963"/>
      <c r="E533" s="963"/>
      <c r="F533" s="964"/>
      <c r="G533" s="246">
        <v>73717969</v>
      </c>
      <c r="H533" s="247">
        <v>77650309</v>
      </c>
      <c r="I533" s="247">
        <v>74003560</v>
      </c>
      <c r="J533" s="248">
        <v>100.4</v>
      </c>
      <c r="K533" s="249">
        <f t="shared" ref="K533:K596" si="18">+I533/$I$7</f>
        <v>8.9211077098332786E-2</v>
      </c>
      <c r="L533" s="247">
        <f t="shared" si="17"/>
        <v>-3646749</v>
      </c>
    </row>
    <row r="534" spans="1:12" s="220" customFormat="1" ht="13.5" customHeight="1">
      <c r="A534" s="112"/>
      <c r="B534" s="113"/>
      <c r="C534" s="221" t="s">
        <v>1</v>
      </c>
      <c r="D534" s="965" t="s">
        <v>232</v>
      </c>
      <c r="E534" s="917"/>
      <c r="F534" s="966"/>
      <c r="G534" s="228">
        <v>71988969</v>
      </c>
      <c r="H534" s="229">
        <v>76193109</v>
      </c>
      <c r="I534" s="229">
        <v>73362410</v>
      </c>
      <c r="J534" s="230">
        <v>101.9</v>
      </c>
      <c r="K534" s="250">
        <f t="shared" si="18"/>
        <v>8.8438172631553125E-2</v>
      </c>
      <c r="L534" s="229">
        <f t="shared" si="17"/>
        <v>-2830699</v>
      </c>
    </row>
    <row r="535" spans="1:12" ht="39.75" customHeight="1">
      <c r="A535" s="112"/>
      <c r="B535" s="113"/>
      <c r="C535" s="113"/>
      <c r="D535" s="254" t="s">
        <v>1</v>
      </c>
      <c r="E535" s="967" t="s">
        <v>359</v>
      </c>
      <c r="F535" s="894"/>
      <c r="G535" s="222">
        <v>276675</v>
      </c>
      <c r="H535" s="223">
        <v>376508</v>
      </c>
      <c r="I535" s="223">
        <v>342049</v>
      </c>
      <c r="J535" s="224">
        <v>123.6</v>
      </c>
      <c r="K535" s="225">
        <f t="shared" si="18"/>
        <v>4.1233907815255952E-4</v>
      </c>
      <c r="L535" s="223">
        <f t="shared" si="17"/>
        <v>-34459</v>
      </c>
    </row>
    <row r="536" spans="1:12" ht="37.5" customHeight="1">
      <c r="A536" s="112" t="s">
        <v>1</v>
      </c>
      <c r="B536" s="113"/>
      <c r="C536" s="113"/>
      <c r="D536" s="226"/>
      <c r="E536" s="967" t="s">
        <v>360</v>
      </c>
      <c r="F536" s="894"/>
      <c r="G536" s="222">
        <v>48825</v>
      </c>
      <c r="H536" s="223">
        <v>66443</v>
      </c>
      <c r="I536" s="223">
        <v>60361</v>
      </c>
      <c r="J536" s="224">
        <v>123.6</v>
      </c>
      <c r="K536" s="225">
        <f t="shared" si="18"/>
        <v>7.2765010558038898E-5</v>
      </c>
      <c r="L536" s="223">
        <f t="shared" si="17"/>
        <v>-6082</v>
      </c>
    </row>
    <row r="537" spans="1:12" ht="36" customHeight="1">
      <c r="A537" s="112"/>
      <c r="B537" s="113"/>
      <c r="C537" s="113"/>
      <c r="D537" s="226"/>
      <c r="E537" s="967" t="s">
        <v>361</v>
      </c>
      <c r="F537" s="894"/>
      <c r="G537" s="222">
        <v>0</v>
      </c>
      <c r="H537" s="223">
        <v>2848</v>
      </c>
      <c r="I537" s="223">
        <v>2848</v>
      </c>
      <c r="J537" s="224">
        <v>0</v>
      </c>
      <c r="K537" s="225">
        <f t="shared" si="18"/>
        <v>3.4332557457513094E-6</v>
      </c>
      <c r="L537" s="223">
        <f t="shared" si="17"/>
        <v>0</v>
      </c>
    </row>
    <row r="538" spans="1:12" ht="47.25" customHeight="1">
      <c r="A538" s="112"/>
      <c r="B538" s="113"/>
      <c r="C538" s="113"/>
      <c r="D538" s="226"/>
      <c r="E538" s="967" t="s">
        <v>311</v>
      </c>
      <c r="F538" s="894"/>
      <c r="G538" s="222">
        <v>0</v>
      </c>
      <c r="H538" s="223">
        <v>428</v>
      </c>
      <c r="I538" s="223">
        <v>428</v>
      </c>
      <c r="J538" s="224">
        <v>0</v>
      </c>
      <c r="K538" s="225">
        <f t="shared" si="18"/>
        <v>5.1595275954408723E-7</v>
      </c>
      <c r="L538" s="223">
        <f t="shared" si="17"/>
        <v>0</v>
      </c>
    </row>
    <row r="539" spans="1:12" ht="11.85" customHeight="1">
      <c r="A539" s="112"/>
      <c r="B539" s="113"/>
      <c r="C539" s="113"/>
      <c r="D539" s="226"/>
      <c r="E539" s="967" t="s">
        <v>233</v>
      </c>
      <c r="F539" s="894"/>
      <c r="G539" s="222">
        <v>188800</v>
      </c>
      <c r="H539" s="223">
        <v>98214</v>
      </c>
      <c r="I539" s="223">
        <v>98074</v>
      </c>
      <c r="J539" s="224">
        <v>51.9</v>
      </c>
      <c r="K539" s="225">
        <f t="shared" si="18"/>
        <v>1.1822792275590376E-4</v>
      </c>
      <c r="L539" s="223">
        <f t="shared" si="17"/>
        <v>-140</v>
      </c>
    </row>
    <row r="540" spans="1:12" ht="11.85" customHeight="1">
      <c r="A540" s="112"/>
      <c r="B540" s="113"/>
      <c r="C540" s="113"/>
      <c r="D540" s="226"/>
      <c r="E540" s="967" t="s">
        <v>268</v>
      </c>
      <c r="F540" s="894"/>
      <c r="G540" s="222">
        <v>3000</v>
      </c>
      <c r="H540" s="223">
        <v>500</v>
      </c>
      <c r="I540" s="223">
        <v>0</v>
      </c>
      <c r="J540" s="224">
        <v>0</v>
      </c>
      <c r="K540" s="225">
        <f t="shared" si="18"/>
        <v>0</v>
      </c>
      <c r="L540" s="223">
        <f t="shared" si="17"/>
        <v>-500</v>
      </c>
    </row>
    <row r="541" spans="1:12" ht="11.85" customHeight="1">
      <c r="A541" s="112"/>
      <c r="B541" s="113"/>
      <c r="C541" s="113"/>
      <c r="D541" s="226"/>
      <c r="E541" s="967" t="s">
        <v>234</v>
      </c>
      <c r="F541" s="894"/>
      <c r="G541" s="222">
        <v>25335482</v>
      </c>
      <c r="H541" s="223">
        <v>28618044</v>
      </c>
      <c r="I541" s="223">
        <v>27965704</v>
      </c>
      <c r="J541" s="224">
        <v>110.4</v>
      </c>
      <c r="K541" s="225">
        <f t="shared" si="18"/>
        <v>3.371257512007738E-2</v>
      </c>
      <c r="L541" s="223">
        <f t="shared" si="17"/>
        <v>-652340</v>
      </c>
    </row>
    <row r="542" spans="1:12" ht="11.85" customHeight="1">
      <c r="A542" s="820"/>
      <c r="B542" s="113"/>
      <c r="C542" s="113"/>
      <c r="D542" s="226"/>
      <c r="E542" s="967" t="s">
        <v>273</v>
      </c>
      <c r="F542" s="894"/>
      <c r="G542" s="222">
        <v>12757238</v>
      </c>
      <c r="H542" s="223">
        <v>9653112</v>
      </c>
      <c r="I542" s="223">
        <v>9605925</v>
      </c>
      <c r="J542" s="224">
        <v>75.3</v>
      </c>
      <c r="K542" s="225">
        <f t="shared" si="18"/>
        <v>1.1579914747017608E-2</v>
      </c>
      <c r="L542" s="223">
        <f t="shared" si="17"/>
        <v>-47187</v>
      </c>
    </row>
    <row r="543" spans="1:12" ht="11.85" customHeight="1">
      <c r="A543" s="820"/>
      <c r="B543" s="113"/>
      <c r="C543" s="113"/>
      <c r="D543" s="226"/>
      <c r="E543" s="967" t="s">
        <v>274</v>
      </c>
      <c r="F543" s="894"/>
      <c r="G543" s="222">
        <v>89962</v>
      </c>
      <c r="H543" s="223">
        <v>75862</v>
      </c>
      <c r="I543" s="223">
        <v>67541</v>
      </c>
      <c r="J543" s="224">
        <v>75.099999999999994</v>
      </c>
      <c r="K543" s="225">
        <f t="shared" si="18"/>
        <v>8.1420479748521484E-5</v>
      </c>
      <c r="L543" s="223">
        <f t="shared" si="17"/>
        <v>-8321</v>
      </c>
    </row>
    <row r="544" spans="1:12" ht="11.85" customHeight="1">
      <c r="A544" s="820"/>
      <c r="B544" s="113"/>
      <c r="C544" s="113"/>
      <c r="D544" s="226"/>
      <c r="E544" s="967" t="s">
        <v>235</v>
      </c>
      <c r="F544" s="894"/>
      <c r="G544" s="222">
        <v>2340000</v>
      </c>
      <c r="H544" s="223">
        <v>2290379</v>
      </c>
      <c r="I544" s="223">
        <v>2269868</v>
      </c>
      <c r="J544" s="224">
        <v>97</v>
      </c>
      <c r="K544" s="225">
        <f t="shared" si="18"/>
        <v>2.7363192953290144E-3</v>
      </c>
      <c r="L544" s="223">
        <f t="shared" si="17"/>
        <v>-20511</v>
      </c>
    </row>
    <row r="545" spans="1:12" ht="11.85" customHeight="1">
      <c r="A545" s="820"/>
      <c r="B545" s="113"/>
      <c r="C545" s="113"/>
      <c r="D545" s="226"/>
      <c r="E545" s="967" t="s">
        <v>275</v>
      </c>
      <c r="F545" s="894"/>
      <c r="G545" s="222">
        <v>755840</v>
      </c>
      <c r="H545" s="223">
        <v>744667</v>
      </c>
      <c r="I545" s="223">
        <v>737413</v>
      </c>
      <c r="J545" s="224">
        <v>97.6</v>
      </c>
      <c r="K545" s="225">
        <f t="shared" si="18"/>
        <v>8.8894923428430841E-4</v>
      </c>
      <c r="L545" s="223">
        <f t="shared" si="17"/>
        <v>-7254</v>
      </c>
    </row>
    <row r="546" spans="1:12" ht="11.85" customHeight="1">
      <c r="A546" s="112"/>
      <c r="B546" s="113"/>
      <c r="C546" s="113"/>
      <c r="D546" s="226"/>
      <c r="E546" s="967" t="s">
        <v>276</v>
      </c>
      <c r="F546" s="894"/>
      <c r="G546" s="222">
        <v>6325</v>
      </c>
      <c r="H546" s="223">
        <v>6774</v>
      </c>
      <c r="I546" s="223">
        <v>5493</v>
      </c>
      <c r="J546" s="224">
        <v>86.9</v>
      </c>
      <c r="K546" s="225">
        <f t="shared" si="18"/>
        <v>6.6217955798496986E-6</v>
      </c>
      <c r="L546" s="223">
        <f t="shared" si="17"/>
        <v>-1281</v>
      </c>
    </row>
    <row r="547" spans="1:12" ht="11.85" customHeight="1">
      <c r="A547" s="112"/>
      <c r="B547" s="113"/>
      <c r="C547" s="113"/>
      <c r="D547" s="226"/>
      <c r="E547" s="967" t="s">
        <v>236</v>
      </c>
      <c r="F547" s="894"/>
      <c r="G547" s="222">
        <v>4800138</v>
      </c>
      <c r="H547" s="223">
        <v>5474080</v>
      </c>
      <c r="I547" s="223">
        <v>4941489</v>
      </c>
      <c r="J547" s="224">
        <v>102.9</v>
      </c>
      <c r="K547" s="225">
        <f t="shared" si="18"/>
        <v>5.9569506677727849E-3</v>
      </c>
      <c r="L547" s="223">
        <f t="shared" si="17"/>
        <v>-532591</v>
      </c>
    </row>
    <row r="548" spans="1:12" ht="11.85" customHeight="1">
      <c r="A548" s="112"/>
      <c r="B548" s="113"/>
      <c r="C548" s="113"/>
      <c r="D548" s="226"/>
      <c r="E548" s="967" t="s">
        <v>277</v>
      </c>
      <c r="F548" s="894"/>
      <c r="G548" s="222">
        <v>2335108</v>
      </c>
      <c r="H548" s="223">
        <v>1778766</v>
      </c>
      <c r="I548" s="223">
        <v>1759097</v>
      </c>
      <c r="J548" s="224">
        <v>75.3</v>
      </c>
      <c r="K548" s="225">
        <f t="shared" si="18"/>
        <v>2.1205863351769281E-3</v>
      </c>
      <c r="L548" s="223">
        <f t="shared" si="17"/>
        <v>-19669</v>
      </c>
    </row>
    <row r="549" spans="1:12" ht="11.85" customHeight="1">
      <c r="A549" s="112"/>
      <c r="B549" s="113"/>
      <c r="C549" s="113"/>
      <c r="D549" s="226"/>
      <c r="E549" s="967" t="s">
        <v>278</v>
      </c>
      <c r="F549" s="894"/>
      <c r="G549" s="222">
        <v>14840</v>
      </c>
      <c r="H549" s="223">
        <v>15419</v>
      </c>
      <c r="I549" s="223">
        <v>12300</v>
      </c>
      <c r="J549" s="224">
        <v>82.9</v>
      </c>
      <c r="K549" s="225">
        <f t="shared" si="18"/>
        <v>1.4827614351383815E-5</v>
      </c>
      <c r="L549" s="223">
        <f t="shared" si="17"/>
        <v>-3119</v>
      </c>
    </row>
    <row r="550" spans="1:12" ht="11.85" customHeight="1">
      <c r="A550" s="112"/>
      <c r="B550" s="113"/>
      <c r="C550" s="113"/>
      <c r="D550" s="226"/>
      <c r="E550" s="967" t="s">
        <v>237</v>
      </c>
      <c r="F550" s="894"/>
      <c r="G550" s="222">
        <v>685497</v>
      </c>
      <c r="H550" s="223">
        <v>785648</v>
      </c>
      <c r="I550" s="223">
        <v>587863</v>
      </c>
      <c r="J550" s="224">
        <v>85.8</v>
      </c>
      <c r="K550" s="225">
        <f t="shared" si="18"/>
        <v>7.0866714271931245E-4</v>
      </c>
      <c r="L550" s="223">
        <f t="shared" si="17"/>
        <v>-197785</v>
      </c>
    </row>
    <row r="551" spans="1:12" ht="11.85" customHeight="1">
      <c r="A551" s="112"/>
      <c r="B551" s="113"/>
      <c r="C551" s="113"/>
      <c r="D551" s="226"/>
      <c r="E551" s="967" t="s">
        <v>279</v>
      </c>
      <c r="F551" s="894"/>
      <c r="G551" s="222">
        <v>336943</v>
      </c>
      <c r="H551" s="223">
        <v>228507</v>
      </c>
      <c r="I551" s="223">
        <v>223502</v>
      </c>
      <c r="J551" s="224">
        <v>66.3</v>
      </c>
      <c r="K551" s="225">
        <f t="shared" si="18"/>
        <v>2.6943101323276302E-4</v>
      </c>
      <c r="L551" s="223">
        <f t="shared" si="17"/>
        <v>-5005</v>
      </c>
    </row>
    <row r="552" spans="1:12" ht="11.85" customHeight="1">
      <c r="A552" s="112"/>
      <c r="B552" s="113"/>
      <c r="C552" s="113"/>
      <c r="D552" s="226"/>
      <c r="E552" s="967" t="s">
        <v>280</v>
      </c>
      <c r="F552" s="894"/>
      <c r="G552" s="222">
        <v>2459</v>
      </c>
      <c r="H552" s="223">
        <v>2459</v>
      </c>
      <c r="I552" s="223">
        <v>1753</v>
      </c>
      <c r="J552" s="224">
        <v>71.3</v>
      </c>
      <c r="K552" s="225">
        <f t="shared" si="18"/>
        <v>2.1132364193476283E-6</v>
      </c>
      <c r="L552" s="223">
        <f t="shared" si="17"/>
        <v>-706</v>
      </c>
    </row>
    <row r="553" spans="1:12" ht="27" customHeight="1">
      <c r="A553" s="112"/>
      <c r="B553" s="113"/>
      <c r="C553" s="113"/>
      <c r="D553" s="226"/>
      <c r="E553" s="967" t="s">
        <v>238</v>
      </c>
      <c r="F553" s="894"/>
      <c r="G553" s="222">
        <v>660000</v>
      </c>
      <c r="H553" s="223">
        <v>660000</v>
      </c>
      <c r="I553" s="223">
        <v>654475</v>
      </c>
      <c r="J553" s="224">
        <v>99.2</v>
      </c>
      <c r="K553" s="225">
        <f t="shared" si="18"/>
        <v>7.8896771566031889E-4</v>
      </c>
      <c r="L553" s="223">
        <f t="shared" si="17"/>
        <v>-5525</v>
      </c>
    </row>
    <row r="554" spans="1:12" ht="11.85" customHeight="1">
      <c r="A554" s="112"/>
      <c r="B554" s="113"/>
      <c r="C554" s="113"/>
      <c r="D554" s="226"/>
      <c r="E554" s="967" t="s">
        <v>239</v>
      </c>
      <c r="F554" s="894"/>
      <c r="G554" s="222">
        <v>372230</v>
      </c>
      <c r="H554" s="223">
        <v>341260</v>
      </c>
      <c r="I554" s="223">
        <v>326429</v>
      </c>
      <c r="J554" s="224">
        <v>87.7</v>
      </c>
      <c r="K554" s="225">
        <f t="shared" si="18"/>
        <v>3.9350921342340384E-4</v>
      </c>
      <c r="L554" s="223">
        <f t="shared" si="17"/>
        <v>-14831</v>
      </c>
    </row>
    <row r="555" spans="1:12" ht="11.85" customHeight="1">
      <c r="A555" s="112"/>
      <c r="B555" s="113"/>
      <c r="C555" s="113"/>
      <c r="D555" s="226"/>
      <c r="E555" s="967" t="s">
        <v>281</v>
      </c>
      <c r="F555" s="894"/>
      <c r="G555" s="222">
        <v>577600</v>
      </c>
      <c r="H555" s="223">
        <v>225850</v>
      </c>
      <c r="I555" s="223">
        <v>223698</v>
      </c>
      <c r="J555" s="224">
        <v>38.700000000000003</v>
      </c>
      <c r="K555" s="225">
        <f t="shared" si="18"/>
        <v>2.696672906647038E-4</v>
      </c>
      <c r="L555" s="223">
        <f t="shared" si="17"/>
        <v>-2152</v>
      </c>
    </row>
    <row r="556" spans="1:12" ht="11.85" customHeight="1">
      <c r="A556" s="112"/>
      <c r="B556" s="113"/>
      <c r="C556" s="113"/>
      <c r="D556" s="226"/>
      <c r="E556" s="967" t="s">
        <v>240</v>
      </c>
      <c r="F556" s="894"/>
      <c r="G556" s="222">
        <v>1758300</v>
      </c>
      <c r="H556" s="223">
        <v>1425138</v>
      </c>
      <c r="I556" s="223">
        <v>1223566</v>
      </c>
      <c r="J556" s="224">
        <v>69.599999999999994</v>
      </c>
      <c r="K556" s="225">
        <f t="shared" si="18"/>
        <v>1.4750052667857959E-3</v>
      </c>
      <c r="L556" s="223">
        <f t="shared" si="17"/>
        <v>-201572</v>
      </c>
    </row>
    <row r="557" spans="1:12" ht="11.85" customHeight="1">
      <c r="A557" s="112"/>
      <c r="B557" s="113"/>
      <c r="C557" s="113"/>
      <c r="D557" s="226"/>
      <c r="E557" s="967" t="s">
        <v>283</v>
      </c>
      <c r="F557" s="894"/>
      <c r="G557" s="222">
        <v>481650</v>
      </c>
      <c r="H557" s="223">
        <v>305103</v>
      </c>
      <c r="I557" s="223">
        <v>261885</v>
      </c>
      <c r="J557" s="224">
        <v>54.4</v>
      </c>
      <c r="K557" s="225">
        <f t="shared" si="18"/>
        <v>3.1570160848879271E-4</v>
      </c>
      <c r="L557" s="223">
        <f t="shared" si="17"/>
        <v>-43218</v>
      </c>
    </row>
    <row r="558" spans="1:12" ht="11.85" customHeight="1">
      <c r="A558" s="112"/>
      <c r="B558" s="113"/>
      <c r="C558" s="113"/>
      <c r="D558" s="226"/>
      <c r="E558" s="967" t="s">
        <v>284</v>
      </c>
      <c r="F558" s="894"/>
      <c r="G558" s="222">
        <v>1800</v>
      </c>
      <c r="H558" s="223">
        <v>2206</v>
      </c>
      <c r="I558" s="223">
        <v>1310</v>
      </c>
      <c r="J558" s="224">
        <v>72.8</v>
      </c>
      <c r="K558" s="225">
        <f t="shared" si="18"/>
        <v>1.5792012032774631E-6</v>
      </c>
      <c r="L558" s="223">
        <f t="shared" si="17"/>
        <v>-896</v>
      </c>
    </row>
    <row r="559" spans="1:12" ht="11.85" customHeight="1">
      <c r="A559" s="112"/>
      <c r="B559" s="113"/>
      <c r="C559" s="113"/>
      <c r="D559" s="226"/>
      <c r="E559" s="967" t="s">
        <v>335</v>
      </c>
      <c r="F559" s="894"/>
      <c r="G559" s="222">
        <v>15000</v>
      </c>
      <c r="H559" s="223">
        <v>10000</v>
      </c>
      <c r="I559" s="223">
        <v>8161</v>
      </c>
      <c r="J559" s="224">
        <v>54.4</v>
      </c>
      <c r="K559" s="225">
        <f t="shared" si="18"/>
        <v>9.8380618472880734E-6</v>
      </c>
      <c r="L559" s="223">
        <f t="shared" si="17"/>
        <v>-1839</v>
      </c>
    </row>
    <row r="560" spans="1:12" ht="11.85" customHeight="1">
      <c r="A560" s="112"/>
      <c r="B560" s="113"/>
      <c r="C560" s="113"/>
      <c r="D560" s="226"/>
      <c r="E560" s="967" t="s">
        <v>362</v>
      </c>
      <c r="F560" s="894"/>
      <c r="G560" s="222">
        <v>4550</v>
      </c>
      <c r="H560" s="223">
        <v>4550</v>
      </c>
      <c r="I560" s="223">
        <v>4207</v>
      </c>
      <c r="J560" s="224">
        <v>92.5</v>
      </c>
      <c r="K560" s="225">
        <f t="shared" si="18"/>
        <v>5.0715263070139603E-6</v>
      </c>
      <c r="L560" s="223">
        <f t="shared" si="17"/>
        <v>-343</v>
      </c>
    </row>
    <row r="561" spans="1:12" ht="11.85" customHeight="1">
      <c r="A561" s="112"/>
      <c r="B561" s="113"/>
      <c r="C561" s="113"/>
      <c r="D561" s="226"/>
      <c r="E561" s="967" t="s">
        <v>241</v>
      </c>
      <c r="F561" s="894"/>
      <c r="G561" s="222">
        <v>788914</v>
      </c>
      <c r="H561" s="223">
        <v>988914</v>
      </c>
      <c r="I561" s="223">
        <v>959618</v>
      </c>
      <c r="J561" s="224">
        <v>121.6</v>
      </c>
      <c r="K561" s="225">
        <f t="shared" si="18"/>
        <v>1.1568167177761165E-3</v>
      </c>
      <c r="L561" s="223">
        <f t="shared" si="17"/>
        <v>-29296</v>
      </c>
    </row>
    <row r="562" spans="1:12" ht="11.85" customHeight="1">
      <c r="A562" s="112"/>
      <c r="B562" s="113"/>
      <c r="C562" s="113"/>
      <c r="D562" s="226"/>
      <c r="E562" s="967" t="s">
        <v>363</v>
      </c>
      <c r="F562" s="894"/>
      <c r="G562" s="222">
        <v>539669</v>
      </c>
      <c r="H562" s="223">
        <v>319116</v>
      </c>
      <c r="I562" s="223">
        <v>311735</v>
      </c>
      <c r="J562" s="224">
        <v>57.8</v>
      </c>
      <c r="K562" s="225">
        <f t="shared" si="18"/>
        <v>3.7579563901045799E-4</v>
      </c>
      <c r="L562" s="223">
        <f t="shared" si="17"/>
        <v>-7381</v>
      </c>
    </row>
    <row r="563" spans="1:12" ht="11.85" customHeight="1">
      <c r="A563" s="112"/>
      <c r="B563" s="113"/>
      <c r="C563" s="113"/>
      <c r="D563" s="226"/>
      <c r="E563" s="967" t="s">
        <v>242</v>
      </c>
      <c r="F563" s="894"/>
      <c r="G563" s="222">
        <v>492741</v>
      </c>
      <c r="H563" s="223">
        <v>401341</v>
      </c>
      <c r="I563" s="223">
        <v>240524</v>
      </c>
      <c r="J563" s="224">
        <v>48.8</v>
      </c>
      <c r="K563" s="225">
        <f t="shared" si="18"/>
        <v>2.8995098489855613E-4</v>
      </c>
      <c r="L563" s="223">
        <f t="shared" si="17"/>
        <v>-160817</v>
      </c>
    </row>
    <row r="564" spans="1:12" ht="11.85" customHeight="1">
      <c r="A564" s="112"/>
      <c r="B564" s="113"/>
      <c r="C564" s="113"/>
      <c r="D564" s="226"/>
      <c r="E564" s="967" t="s">
        <v>364</v>
      </c>
      <c r="F564" s="894"/>
      <c r="G564" s="222">
        <v>11500</v>
      </c>
      <c r="H564" s="223">
        <v>21050</v>
      </c>
      <c r="I564" s="223">
        <v>20472</v>
      </c>
      <c r="J564" s="224">
        <v>178</v>
      </c>
      <c r="K564" s="225">
        <f t="shared" si="18"/>
        <v>2.4678936666791011E-5</v>
      </c>
      <c r="L564" s="223">
        <f t="shared" si="17"/>
        <v>-578</v>
      </c>
    </row>
    <row r="565" spans="1:12" ht="11.85" customHeight="1">
      <c r="A565" s="112"/>
      <c r="B565" s="113"/>
      <c r="C565" s="113"/>
      <c r="D565" s="226"/>
      <c r="E565" s="967" t="s">
        <v>243</v>
      </c>
      <c r="F565" s="894"/>
      <c r="G565" s="222">
        <v>55000</v>
      </c>
      <c r="H565" s="223">
        <v>45000</v>
      </c>
      <c r="I565" s="223">
        <v>41677</v>
      </c>
      <c r="J565" s="224">
        <v>75.8</v>
      </c>
      <c r="K565" s="225">
        <f t="shared" si="18"/>
        <v>5.0241502709156362E-5</v>
      </c>
      <c r="L565" s="223">
        <f t="shared" si="17"/>
        <v>-3323</v>
      </c>
    </row>
    <row r="566" spans="1:12" ht="11.85" customHeight="1">
      <c r="A566" s="112"/>
      <c r="B566" s="113"/>
      <c r="C566" s="113"/>
      <c r="D566" s="226"/>
      <c r="E566" s="967" t="s">
        <v>244</v>
      </c>
      <c r="F566" s="894"/>
      <c r="G566" s="222">
        <v>3516410</v>
      </c>
      <c r="H566" s="223">
        <v>2837526</v>
      </c>
      <c r="I566" s="223">
        <v>2565045</v>
      </c>
      <c r="J566" s="224">
        <v>72.900000000000006</v>
      </c>
      <c r="K566" s="225">
        <f t="shared" si="18"/>
        <v>3.092154313328886E-3</v>
      </c>
      <c r="L566" s="223">
        <f t="shared" si="17"/>
        <v>-272481</v>
      </c>
    </row>
    <row r="567" spans="1:12" ht="11.85" customHeight="1">
      <c r="A567" s="112"/>
      <c r="B567" s="113"/>
      <c r="C567" s="113"/>
      <c r="D567" s="226"/>
      <c r="E567" s="967" t="s">
        <v>285</v>
      </c>
      <c r="F567" s="894"/>
      <c r="G567" s="222">
        <v>3135420</v>
      </c>
      <c r="H567" s="223">
        <v>2461832</v>
      </c>
      <c r="I567" s="223">
        <v>2219645</v>
      </c>
      <c r="J567" s="224">
        <v>70.8</v>
      </c>
      <c r="K567" s="225">
        <f t="shared" si="18"/>
        <v>2.6757756143884004E-3</v>
      </c>
      <c r="L567" s="223">
        <f t="shared" si="17"/>
        <v>-242187</v>
      </c>
    </row>
    <row r="568" spans="1:12" ht="11.85" customHeight="1">
      <c r="A568" s="112"/>
      <c r="B568" s="113"/>
      <c r="C568" s="113"/>
      <c r="D568" s="226"/>
      <c r="E568" s="967" t="s">
        <v>286</v>
      </c>
      <c r="F568" s="894"/>
      <c r="G568" s="222">
        <v>30613</v>
      </c>
      <c r="H568" s="223">
        <v>25016</v>
      </c>
      <c r="I568" s="223">
        <v>14217</v>
      </c>
      <c r="J568" s="224">
        <v>46.4</v>
      </c>
      <c r="K568" s="225">
        <f t="shared" si="18"/>
        <v>1.7138552295416561E-5</v>
      </c>
      <c r="L568" s="223">
        <f t="shared" si="17"/>
        <v>-10799</v>
      </c>
    </row>
    <row r="569" spans="1:12" ht="11.85" customHeight="1">
      <c r="A569" s="112"/>
      <c r="B569" s="113"/>
      <c r="C569" s="113"/>
      <c r="D569" s="226"/>
      <c r="E569" s="967" t="s">
        <v>245</v>
      </c>
      <c r="F569" s="894"/>
      <c r="G569" s="222">
        <v>99000</v>
      </c>
      <c r="H569" s="223">
        <v>62000</v>
      </c>
      <c r="I569" s="223">
        <v>55942</v>
      </c>
      <c r="J569" s="224">
        <v>56.5</v>
      </c>
      <c r="K569" s="225">
        <f t="shared" si="18"/>
        <v>6.7437918865456364E-5</v>
      </c>
      <c r="L569" s="223">
        <f t="shared" si="17"/>
        <v>-6058</v>
      </c>
    </row>
    <row r="570" spans="1:12" ht="24" customHeight="1">
      <c r="A570" s="112"/>
      <c r="B570" s="113"/>
      <c r="C570" s="113"/>
      <c r="D570" s="226"/>
      <c r="E570" s="967" t="s">
        <v>246</v>
      </c>
      <c r="F570" s="894"/>
      <c r="G570" s="222">
        <v>68000</v>
      </c>
      <c r="H570" s="223">
        <v>68000</v>
      </c>
      <c r="I570" s="223">
        <v>51945</v>
      </c>
      <c r="J570" s="224">
        <v>76.400000000000006</v>
      </c>
      <c r="K570" s="225">
        <f t="shared" si="18"/>
        <v>6.2619546949807498E-5</v>
      </c>
      <c r="L570" s="223">
        <f t="shared" si="17"/>
        <v>-16055</v>
      </c>
    </row>
    <row r="571" spans="1:12" ht="24" customHeight="1">
      <c r="A571" s="112" t="s">
        <v>1</v>
      </c>
      <c r="B571" s="113"/>
      <c r="C571" s="113"/>
      <c r="D571" s="226"/>
      <c r="E571" s="967" t="s">
        <v>247</v>
      </c>
      <c r="F571" s="894"/>
      <c r="G571" s="222">
        <v>320000</v>
      </c>
      <c r="H571" s="223">
        <v>300000</v>
      </c>
      <c r="I571" s="223">
        <v>239046</v>
      </c>
      <c r="J571" s="224">
        <v>74.7</v>
      </c>
      <c r="K571" s="225">
        <f t="shared" si="18"/>
        <v>2.8816926018218663E-4</v>
      </c>
      <c r="L571" s="223">
        <f t="shared" si="17"/>
        <v>-60954</v>
      </c>
    </row>
    <row r="572" spans="1:12" ht="24" customHeight="1">
      <c r="A572" s="112"/>
      <c r="B572" s="113"/>
      <c r="C572" s="113"/>
      <c r="D572" s="226"/>
      <c r="E572" s="967" t="s">
        <v>365</v>
      </c>
      <c r="F572" s="894"/>
      <c r="G572" s="222">
        <v>5950</v>
      </c>
      <c r="H572" s="223">
        <v>5950</v>
      </c>
      <c r="I572" s="223">
        <v>4105</v>
      </c>
      <c r="J572" s="224">
        <v>69</v>
      </c>
      <c r="K572" s="225">
        <f t="shared" si="18"/>
        <v>4.9485656026366307E-6</v>
      </c>
      <c r="L572" s="223">
        <f t="shared" si="17"/>
        <v>-1845</v>
      </c>
    </row>
    <row r="573" spans="1:12" ht="24" customHeight="1">
      <c r="A573" s="112"/>
      <c r="B573" s="113"/>
      <c r="C573" s="113"/>
      <c r="D573" s="226"/>
      <c r="E573" s="967" t="s">
        <v>355</v>
      </c>
      <c r="F573" s="894"/>
      <c r="G573" s="222">
        <v>1050</v>
      </c>
      <c r="H573" s="223">
        <v>1050</v>
      </c>
      <c r="I573" s="223">
        <v>725</v>
      </c>
      <c r="J573" s="224">
        <v>69</v>
      </c>
      <c r="K573" s="225">
        <f t="shared" si="18"/>
        <v>8.7398539876042805E-7</v>
      </c>
      <c r="L573" s="223">
        <f t="shared" si="17"/>
        <v>-325</v>
      </c>
    </row>
    <row r="574" spans="1:12" ht="11.85" customHeight="1">
      <c r="A574" s="112"/>
      <c r="B574" s="113"/>
      <c r="C574" s="113"/>
      <c r="D574" s="226"/>
      <c r="E574" s="967" t="s">
        <v>248</v>
      </c>
      <c r="F574" s="894"/>
      <c r="G574" s="222">
        <v>4000</v>
      </c>
      <c r="H574" s="223">
        <v>1000</v>
      </c>
      <c r="I574" s="223">
        <v>0</v>
      </c>
      <c r="J574" s="224">
        <v>0</v>
      </c>
      <c r="K574" s="225">
        <f t="shared" si="18"/>
        <v>0</v>
      </c>
      <c r="L574" s="223">
        <f t="shared" si="17"/>
        <v>-1000</v>
      </c>
    </row>
    <row r="575" spans="1:12" ht="11.85" customHeight="1">
      <c r="A575" s="112"/>
      <c r="B575" s="113"/>
      <c r="C575" s="113"/>
      <c r="D575" s="226"/>
      <c r="E575" s="967" t="s">
        <v>287</v>
      </c>
      <c r="F575" s="894"/>
      <c r="G575" s="222">
        <v>7700</v>
      </c>
      <c r="H575" s="223">
        <v>4837</v>
      </c>
      <c r="I575" s="223">
        <v>2074</v>
      </c>
      <c r="J575" s="224">
        <v>26.9</v>
      </c>
      <c r="K575" s="225">
        <f t="shared" si="18"/>
        <v>2.5002009890056936E-6</v>
      </c>
      <c r="L575" s="223">
        <f t="shared" si="17"/>
        <v>-2763</v>
      </c>
    </row>
    <row r="576" spans="1:12" ht="11.85" customHeight="1">
      <c r="A576" s="112"/>
      <c r="B576" s="113"/>
      <c r="C576" s="113"/>
      <c r="D576" s="226"/>
      <c r="E576" s="967" t="s">
        <v>288</v>
      </c>
      <c r="F576" s="894"/>
      <c r="G576" s="222">
        <v>300</v>
      </c>
      <c r="H576" s="223">
        <v>495</v>
      </c>
      <c r="I576" s="223">
        <v>8</v>
      </c>
      <c r="J576" s="224">
        <v>2.5</v>
      </c>
      <c r="K576" s="225">
        <f t="shared" si="18"/>
        <v>9.6439768139081729E-9</v>
      </c>
      <c r="L576" s="223">
        <f t="shared" si="17"/>
        <v>-487</v>
      </c>
    </row>
    <row r="577" spans="1:12" ht="11.85" customHeight="1">
      <c r="A577" s="112"/>
      <c r="B577" s="113"/>
      <c r="C577" s="113"/>
      <c r="D577" s="226"/>
      <c r="E577" s="967" t="s">
        <v>289</v>
      </c>
      <c r="F577" s="894"/>
      <c r="G577" s="222">
        <v>147000</v>
      </c>
      <c r="H577" s="223">
        <v>41500</v>
      </c>
      <c r="I577" s="223">
        <v>30263</v>
      </c>
      <c r="J577" s="224">
        <v>20.6</v>
      </c>
      <c r="K577" s="225">
        <f t="shared" si="18"/>
        <v>3.648195878991288E-5</v>
      </c>
      <c r="L577" s="223">
        <f t="shared" si="17"/>
        <v>-11237</v>
      </c>
    </row>
    <row r="578" spans="1:12" ht="11.85" customHeight="1">
      <c r="A578" s="112"/>
      <c r="B578" s="113"/>
      <c r="C578" s="113"/>
      <c r="D578" s="226"/>
      <c r="E578" s="967" t="s">
        <v>290</v>
      </c>
      <c r="F578" s="894"/>
      <c r="G578" s="222">
        <v>716000</v>
      </c>
      <c r="H578" s="223">
        <v>673710</v>
      </c>
      <c r="I578" s="223">
        <v>666312</v>
      </c>
      <c r="J578" s="224">
        <v>93.1</v>
      </c>
      <c r="K578" s="225">
        <f t="shared" si="18"/>
        <v>8.0323718485359775E-4</v>
      </c>
      <c r="L578" s="223">
        <f t="shared" si="17"/>
        <v>-7398</v>
      </c>
    </row>
    <row r="579" spans="1:12" ht="25.5" customHeight="1">
      <c r="A579" s="112"/>
      <c r="B579" s="113"/>
      <c r="C579" s="113"/>
      <c r="D579" s="226"/>
      <c r="E579" s="967" t="s">
        <v>249</v>
      </c>
      <c r="F579" s="894"/>
      <c r="G579" s="222">
        <v>3400000</v>
      </c>
      <c r="H579" s="223">
        <v>2904217</v>
      </c>
      <c r="I579" s="223">
        <v>2859735</v>
      </c>
      <c r="J579" s="224">
        <v>84.1</v>
      </c>
      <c r="K579" s="225">
        <f t="shared" si="18"/>
        <v>3.4474022542402109E-3</v>
      </c>
      <c r="L579" s="223">
        <f t="shared" si="17"/>
        <v>-44482</v>
      </c>
    </row>
    <row r="580" spans="1:12" ht="22.5" customHeight="1">
      <c r="A580" s="112"/>
      <c r="B580" s="113"/>
      <c r="C580" s="113"/>
      <c r="D580" s="226"/>
      <c r="E580" s="967" t="s">
        <v>292</v>
      </c>
      <c r="F580" s="894"/>
      <c r="G580" s="222">
        <v>1589572</v>
      </c>
      <c r="H580" s="223">
        <v>1646656</v>
      </c>
      <c r="I580" s="223">
        <v>1646638</v>
      </c>
      <c r="J580" s="224">
        <v>103.6</v>
      </c>
      <c r="K580" s="225">
        <f t="shared" si="18"/>
        <v>1.9850173366125156E-3</v>
      </c>
      <c r="L580" s="223">
        <f t="shared" si="17"/>
        <v>-18</v>
      </c>
    </row>
    <row r="581" spans="1:12" ht="11.85" customHeight="1">
      <c r="A581" s="112"/>
      <c r="B581" s="113"/>
      <c r="C581" s="113"/>
      <c r="D581" s="226"/>
      <c r="E581" s="967" t="s">
        <v>250</v>
      </c>
      <c r="F581" s="894"/>
      <c r="G581" s="222">
        <v>515000</v>
      </c>
      <c r="H581" s="223">
        <v>509550</v>
      </c>
      <c r="I581" s="223">
        <v>484680</v>
      </c>
      <c r="J581" s="224">
        <v>94.1</v>
      </c>
      <c r="K581" s="225">
        <f t="shared" si="18"/>
        <v>5.8428033527062665E-4</v>
      </c>
      <c r="L581" s="223">
        <f t="shared" si="17"/>
        <v>-24870</v>
      </c>
    </row>
    <row r="582" spans="1:12" ht="11.85" customHeight="1">
      <c r="A582" s="112"/>
      <c r="B582" s="113"/>
      <c r="C582" s="113"/>
      <c r="D582" s="226"/>
      <c r="E582" s="967" t="s">
        <v>294</v>
      </c>
      <c r="F582" s="894"/>
      <c r="G582" s="222">
        <v>356150</v>
      </c>
      <c r="H582" s="223">
        <v>297467</v>
      </c>
      <c r="I582" s="223">
        <v>258334</v>
      </c>
      <c r="J582" s="224">
        <v>72.5</v>
      </c>
      <c r="K582" s="225">
        <f t="shared" si="18"/>
        <v>3.114208882805192E-4</v>
      </c>
      <c r="L582" s="223">
        <f t="shared" si="17"/>
        <v>-39133</v>
      </c>
    </row>
    <row r="583" spans="1:12" ht="11.85" customHeight="1">
      <c r="A583" s="112"/>
      <c r="B583" s="113"/>
      <c r="C583" s="113"/>
      <c r="D583" s="226"/>
      <c r="E583" s="967" t="s">
        <v>295</v>
      </c>
      <c r="F583" s="894"/>
      <c r="G583" s="222">
        <v>2850</v>
      </c>
      <c r="H583" s="223">
        <v>2553</v>
      </c>
      <c r="I583" s="223">
        <v>964</v>
      </c>
      <c r="J583" s="224">
        <v>33.799999999999997</v>
      </c>
      <c r="K583" s="225">
        <f t="shared" si="18"/>
        <v>1.1620992060759347E-6</v>
      </c>
      <c r="L583" s="223">
        <f t="shared" si="17"/>
        <v>-1589</v>
      </c>
    </row>
    <row r="584" spans="1:12" ht="11.85" customHeight="1">
      <c r="A584" s="112"/>
      <c r="B584" s="113"/>
      <c r="C584" s="113"/>
      <c r="D584" s="226"/>
      <c r="E584" s="967" t="s">
        <v>251</v>
      </c>
      <c r="F584" s="894"/>
      <c r="G584" s="222">
        <v>17000</v>
      </c>
      <c r="H584" s="223">
        <v>7000</v>
      </c>
      <c r="I584" s="223">
        <v>6491</v>
      </c>
      <c r="J584" s="224">
        <v>38.200000000000003</v>
      </c>
      <c r="K584" s="225">
        <f t="shared" si="18"/>
        <v>7.8248816873847431E-6</v>
      </c>
      <c r="L584" s="223">
        <f t="shared" si="17"/>
        <v>-509</v>
      </c>
    </row>
    <row r="585" spans="1:12" ht="11.85" customHeight="1">
      <c r="A585" s="112"/>
      <c r="B585" s="113"/>
      <c r="C585" s="113"/>
      <c r="D585" s="226"/>
      <c r="E585" s="967" t="s">
        <v>296</v>
      </c>
      <c r="F585" s="894"/>
      <c r="G585" s="222">
        <v>66800</v>
      </c>
      <c r="H585" s="223">
        <v>30630</v>
      </c>
      <c r="I585" s="223">
        <v>24819</v>
      </c>
      <c r="J585" s="224">
        <v>37.1</v>
      </c>
      <c r="K585" s="225">
        <f t="shared" si="18"/>
        <v>2.9919232568048366E-5</v>
      </c>
      <c r="L585" s="223">
        <f t="shared" si="17"/>
        <v>-5811</v>
      </c>
    </row>
    <row r="586" spans="1:12" ht="11.85" customHeight="1">
      <c r="A586" s="112"/>
      <c r="B586" s="113"/>
      <c r="C586" s="113"/>
      <c r="D586" s="226"/>
      <c r="E586" s="967" t="s">
        <v>297</v>
      </c>
      <c r="F586" s="894"/>
      <c r="G586" s="222">
        <v>1200</v>
      </c>
      <c r="H586" s="223">
        <v>1200</v>
      </c>
      <c r="I586" s="223">
        <v>655</v>
      </c>
      <c r="J586" s="224">
        <v>54.6</v>
      </c>
      <c r="K586" s="225">
        <f t="shared" si="18"/>
        <v>7.8960060163873154E-7</v>
      </c>
      <c r="L586" s="223">
        <f t="shared" si="17"/>
        <v>-545</v>
      </c>
    </row>
    <row r="587" spans="1:12" ht="11.85" customHeight="1">
      <c r="A587" s="112"/>
      <c r="B587" s="113"/>
      <c r="C587" s="113"/>
      <c r="D587" s="226"/>
      <c r="E587" s="967" t="s">
        <v>252</v>
      </c>
      <c r="F587" s="894"/>
      <c r="G587" s="222">
        <v>219850</v>
      </c>
      <c r="H587" s="223">
        <v>219850</v>
      </c>
      <c r="I587" s="223">
        <v>197430</v>
      </c>
      <c r="J587" s="224">
        <v>89.8</v>
      </c>
      <c r="K587" s="225">
        <f t="shared" si="18"/>
        <v>2.3800129279623631E-4</v>
      </c>
      <c r="L587" s="223">
        <f t="shared" si="17"/>
        <v>-22420</v>
      </c>
    </row>
    <row r="588" spans="1:12" ht="11.85" customHeight="1">
      <c r="A588" s="112"/>
      <c r="B588" s="113"/>
      <c r="C588" s="113"/>
      <c r="D588" s="226"/>
      <c r="E588" s="967" t="s">
        <v>253</v>
      </c>
      <c r="F588" s="894"/>
      <c r="G588" s="222">
        <v>907208</v>
      </c>
      <c r="H588" s="223">
        <v>798715</v>
      </c>
      <c r="I588" s="223">
        <v>798715</v>
      </c>
      <c r="J588" s="224">
        <v>88</v>
      </c>
      <c r="K588" s="225">
        <f t="shared" si="18"/>
        <v>9.6284861761508319E-4</v>
      </c>
      <c r="L588" s="223">
        <f t="shared" si="17"/>
        <v>0</v>
      </c>
    </row>
    <row r="589" spans="1:12" ht="11.85" customHeight="1">
      <c r="A589" s="112"/>
      <c r="B589" s="113"/>
      <c r="C589" s="113"/>
      <c r="D589" s="226"/>
      <c r="E589" s="967" t="s">
        <v>366</v>
      </c>
      <c r="F589" s="894"/>
      <c r="G589" s="222">
        <v>0</v>
      </c>
      <c r="H589" s="223">
        <v>77</v>
      </c>
      <c r="I589" s="223">
        <v>77</v>
      </c>
      <c r="J589" s="224">
        <v>0</v>
      </c>
      <c r="K589" s="225">
        <f t="shared" si="18"/>
        <v>9.2823276833866156E-8</v>
      </c>
      <c r="L589" s="223">
        <f t="shared" si="17"/>
        <v>0</v>
      </c>
    </row>
    <row r="590" spans="1:12" ht="11.85" customHeight="1">
      <c r="A590" s="112"/>
      <c r="B590" s="113"/>
      <c r="C590" s="113"/>
      <c r="D590" s="226"/>
      <c r="E590" s="967" t="s">
        <v>343</v>
      </c>
      <c r="F590" s="894"/>
      <c r="G590" s="222">
        <v>0</v>
      </c>
      <c r="H590" s="223">
        <v>3000</v>
      </c>
      <c r="I590" s="223">
        <v>2500</v>
      </c>
      <c r="J590" s="224">
        <v>0</v>
      </c>
      <c r="K590" s="225">
        <f t="shared" si="18"/>
        <v>3.0137427543463038E-6</v>
      </c>
      <c r="L590" s="223">
        <f t="shared" si="17"/>
        <v>-500</v>
      </c>
    </row>
    <row r="591" spans="1:12" ht="11.85" customHeight="1">
      <c r="A591" s="112"/>
      <c r="B591" s="113"/>
      <c r="C591" s="113"/>
      <c r="D591" s="226"/>
      <c r="E591" s="967" t="s">
        <v>302</v>
      </c>
      <c r="F591" s="894"/>
      <c r="G591" s="222">
        <v>0</v>
      </c>
      <c r="H591" s="223">
        <v>2763929</v>
      </c>
      <c r="I591" s="223">
        <v>2763925</v>
      </c>
      <c r="J591" s="224">
        <v>0</v>
      </c>
      <c r="K591" s="225">
        <f t="shared" si="18"/>
        <v>3.3319035769226431E-3</v>
      </c>
      <c r="L591" s="223">
        <f t="shared" si="17"/>
        <v>-4</v>
      </c>
    </row>
    <row r="592" spans="1:12" ht="27" customHeight="1">
      <c r="A592" s="112"/>
      <c r="B592" s="113"/>
      <c r="C592" s="113"/>
      <c r="D592" s="226"/>
      <c r="E592" s="967" t="s">
        <v>256</v>
      </c>
      <c r="F592" s="894"/>
      <c r="G592" s="222">
        <v>0</v>
      </c>
      <c r="H592" s="223">
        <v>4290238</v>
      </c>
      <c r="I592" s="223">
        <v>4290237</v>
      </c>
      <c r="J592" s="224">
        <v>0</v>
      </c>
      <c r="K592" s="225">
        <f t="shared" si="18"/>
        <v>5.1718682692713696E-3</v>
      </c>
      <c r="L592" s="223">
        <f t="shared" ref="L592:L655" si="19">+I592-H592</f>
        <v>-1</v>
      </c>
    </row>
    <row r="593" spans="1:12" ht="11.85" customHeight="1">
      <c r="A593" s="112"/>
      <c r="B593" s="113"/>
      <c r="C593" s="113"/>
      <c r="D593" s="226"/>
      <c r="E593" s="967" t="s">
        <v>257</v>
      </c>
      <c r="F593" s="894"/>
      <c r="G593" s="222">
        <v>24810</v>
      </c>
      <c r="H593" s="223">
        <v>408718</v>
      </c>
      <c r="I593" s="223">
        <v>400378</v>
      </c>
      <c r="J593" s="224">
        <v>1613.8</v>
      </c>
      <c r="K593" s="225">
        <f t="shared" si="18"/>
        <v>4.8265451859986575E-4</v>
      </c>
      <c r="L593" s="223">
        <f t="shared" si="19"/>
        <v>-8340</v>
      </c>
    </row>
    <row r="594" spans="1:12" ht="11.85" customHeight="1">
      <c r="A594" s="112"/>
      <c r="B594" s="113"/>
      <c r="C594" s="113"/>
      <c r="D594" s="226"/>
      <c r="E594" s="967" t="s">
        <v>367</v>
      </c>
      <c r="F594" s="894"/>
      <c r="G594" s="222">
        <v>0</v>
      </c>
      <c r="H594" s="223">
        <v>40000</v>
      </c>
      <c r="I594" s="223">
        <v>25799</v>
      </c>
      <c r="J594" s="224">
        <v>0</v>
      </c>
      <c r="K594" s="225">
        <f t="shared" si="18"/>
        <v>3.1100619727752118E-5</v>
      </c>
      <c r="L594" s="223">
        <f t="shared" si="19"/>
        <v>-14201</v>
      </c>
    </row>
    <row r="595" spans="1:12" ht="21.75" customHeight="1">
      <c r="A595" s="112"/>
      <c r="B595" s="113"/>
      <c r="C595" s="113"/>
      <c r="D595" s="226"/>
      <c r="E595" s="967" t="s">
        <v>258</v>
      </c>
      <c r="F595" s="894"/>
      <c r="G595" s="222">
        <v>185000</v>
      </c>
      <c r="H595" s="223">
        <v>145300</v>
      </c>
      <c r="I595" s="223">
        <v>138470</v>
      </c>
      <c r="J595" s="224">
        <v>74.900000000000006</v>
      </c>
      <c r="K595" s="225">
        <f t="shared" si="18"/>
        <v>1.6692518367773308E-4</v>
      </c>
      <c r="L595" s="223">
        <f t="shared" si="19"/>
        <v>-6830</v>
      </c>
    </row>
    <row r="596" spans="1:12" ht="25.5" customHeight="1">
      <c r="A596" s="112"/>
      <c r="B596" s="113"/>
      <c r="C596" s="113"/>
      <c r="D596" s="226"/>
      <c r="E596" s="967" t="s">
        <v>298</v>
      </c>
      <c r="F596" s="894"/>
      <c r="G596" s="222">
        <v>911500</v>
      </c>
      <c r="H596" s="223">
        <v>667098</v>
      </c>
      <c r="I596" s="223">
        <v>650037</v>
      </c>
      <c r="J596" s="224">
        <v>71.3</v>
      </c>
      <c r="K596" s="225">
        <f t="shared" si="18"/>
        <v>7.8361771952280333E-4</v>
      </c>
      <c r="L596" s="223">
        <f t="shared" si="19"/>
        <v>-17061</v>
      </c>
    </row>
    <row r="597" spans="1:12" ht="24" customHeight="1">
      <c r="A597" s="112"/>
      <c r="B597" s="113"/>
      <c r="C597" s="113"/>
      <c r="D597" s="226"/>
      <c r="E597" s="967" t="s">
        <v>299</v>
      </c>
      <c r="F597" s="894"/>
      <c r="G597" s="222">
        <v>4500</v>
      </c>
      <c r="H597" s="223">
        <v>5247</v>
      </c>
      <c r="I597" s="223">
        <v>3507</v>
      </c>
      <c r="J597" s="224">
        <v>77.900000000000006</v>
      </c>
      <c r="K597" s="225">
        <f t="shared" ref="K597:K660" si="20">+I597/$I$7</f>
        <v>4.2276783357969945E-6</v>
      </c>
      <c r="L597" s="223">
        <f t="shared" si="19"/>
        <v>-1740</v>
      </c>
    </row>
    <row r="598" spans="1:12" ht="13.5" customHeight="1">
      <c r="A598" s="822"/>
      <c r="B598" s="823"/>
      <c r="C598" s="823"/>
      <c r="D598" s="824"/>
      <c r="E598" s="979" t="s">
        <v>308</v>
      </c>
      <c r="F598" s="903"/>
      <c r="G598" s="236">
        <v>0</v>
      </c>
      <c r="H598" s="237">
        <v>562</v>
      </c>
      <c r="I598" s="237">
        <v>226</v>
      </c>
      <c r="J598" s="238">
        <v>0</v>
      </c>
      <c r="K598" s="239">
        <f t="shared" si="20"/>
        <v>2.7244234499290584E-7</v>
      </c>
      <c r="L598" s="237">
        <f t="shared" si="19"/>
        <v>-336</v>
      </c>
    </row>
    <row r="599" spans="1:12" s="220" customFormat="1" ht="13.5" customHeight="1">
      <c r="A599" s="820" t="s">
        <v>1</v>
      </c>
      <c r="B599" s="113"/>
      <c r="C599" s="226"/>
      <c r="D599" s="994" t="s">
        <v>259</v>
      </c>
      <c r="E599" s="995"/>
      <c r="F599" s="996"/>
      <c r="G599" s="833">
        <v>1729000</v>
      </c>
      <c r="H599" s="834">
        <v>1457200</v>
      </c>
      <c r="I599" s="834">
        <v>641150</v>
      </c>
      <c r="J599" s="835">
        <v>37.1</v>
      </c>
      <c r="K599" s="273">
        <f t="shared" si="20"/>
        <v>7.7290446677965305E-4</v>
      </c>
      <c r="L599" s="834">
        <f t="shared" si="19"/>
        <v>-816050</v>
      </c>
    </row>
    <row r="600" spans="1:12" ht="11.85" customHeight="1">
      <c r="A600" s="112"/>
      <c r="B600" s="113"/>
      <c r="C600" s="113"/>
      <c r="D600" s="221" t="s">
        <v>1</v>
      </c>
      <c r="E600" s="967" t="s">
        <v>260</v>
      </c>
      <c r="F600" s="894"/>
      <c r="G600" s="222">
        <v>1429000</v>
      </c>
      <c r="H600" s="223">
        <v>1019000</v>
      </c>
      <c r="I600" s="223">
        <v>574686</v>
      </c>
      <c r="J600" s="224">
        <v>40.200000000000003</v>
      </c>
      <c r="K600" s="225">
        <f t="shared" si="20"/>
        <v>6.92782307409704E-4</v>
      </c>
      <c r="L600" s="223">
        <f t="shared" si="19"/>
        <v>-444314</v>
      </c>
    </row>
    <row r="601" spans="1:12" ht="11.85" customHeight="1">
      <c r="A601" s="112"/>
      <c r="B601" s="113"/>
      <c r="C601" s="150"/>
      <c r="D601" s="227"/>
      <c r="E601" s="967" t="s">
        <v>300</v>
      </c>
      <c r="F601" s="894"/>
      <c r="G601" s="222">
        <v>300000</v>
      </c>
      <c r="H601" s="223">
        <v>438200</v>
      </c>
      <c r="I601" s="223">
        <v>66464</v>
      </c>
      <c r="J601" s="224">
        <v>22.1</v>
      </c>
      <c r="K601" s="225">
        <f t="shared" si="20"/>
        <v>8.0122159369949098E-5</v>
      </c>
      <c r="L601" s="223">
        <f t="shared" si="19"/>
        <v>-371736</v>
      </c>
    </row>
    <row r="602" spans="1:12" s="213" customFormat="1" ht="32.25" customHeight="1">
      <c r="A602" s="232" t="s">
        <v>1</v>
      </c>
      <c r="B602" s="253"/>
      <c r="C602" s="980" t="s">
        <v>141</v>
      </c>
      <c r="D602" s="981"/>
      <c r="E602" s="981"/>
      <c r="F602" s="982"/>
      <c r="G602" s="216">
        <v>1001254</v>
      </c>
      <c r="H602" s="217">
        <v>981254</v>
      </c>
      <c r="I602" s="217">
        <v>975346</v>
      </c>
      <c r="J602" s="218">
        <v>97.4</v>
      </c>
      <c r="K602" s="219">
        <f t="shared" si="20"/>
        <v>1.1757767761922599E-3</v>
      </c>
      <c r="L602" s="217">
        <f t="shared" si="19"/>
        <v>-5908</v>
      </c>
    </row>
    <row r="603" spans="1:12" s="220" customFormat="1" ht="13.5" customHeight="1">
      <c r="A603" s="112"/>
      <c r="B603" s="113"/>
      <c r="C603" s="221" t="s">
        <v>1</v>
      </c>
      <c r="D603" s="965" t="s">
        <v>232</v>
      </c>
      <c r="E603" s="917"/>
      <c r="F603" s="966"/>
      <c r="G603" s="228">
        <v>1001254</v>
      </c>
      <c r="H603" s="229">
        <v>981254</v>
      </c>
      <c r="I603" s="229">
        <v>975346</v>
      </c>
      <c r="J603" s="230">
        <v>97.4</v>
      </c>
      <c r="K603" s="250">
        <f t="shared" si="20"/>
        <v>1.1757767761922599E-3</v>
      </c>
      <c r="L603" s="229">
        <f t="shared" si="19"/>
        <v>-5908</v>
      </c>
    </row>
    <row r="604" spans="1:12" ht="11.85" customHeight="1">
      <c r="A604" s="112"/>
      <c r="B604" s="113"/>
      <c r="C604" s="113"/>
      <c r="D604" s="221" t="s">
        <v>1</v>
      </c>
      <c r="E604" s="967" t="s">
        <v>233</v>
      </c>
      <c r="F604" s="894"/>
      <c r="G604" s="222">
        <v>400</v>
      </c>
      <c r="H604" s="223">
        <v>0</v>
      </c>
      <c r="I604" s="223">
        <v>0</v>
      </c>
      <c r="J604" s="224">
        <v>0</v>
      </c>
      <c r="K604" s="225">
        <f t="shared" si="20"/>
        <v>0</v>
      </c>
      <c r="L604" s="223">
        <f t="shared" si="19"/>
        <v>0</v>
      </c>
    </row>
    <row r="605" spans="1:12" ht="11.85" customHeight="1">
      <c r="A605" s="112"/>
      <c r="B605" s="113"/>
      <c r="C605" s="113"/>
      <c r="D605" s="226"/>
      <c r="E605" s="967" t="s">
        <v>234</v>
      </c>
      <c r="F605" s="894"/>
      <c r="G605" s="222">
        <v>453371</v>
      </c>
      <c r="H605" s="223">
        <v>453371</v>
      </c>
      <c r="I605" s="223">
        <v>453352</v>
      </c>
      <c r="J605" s="224">
        <v>100</v>
      </c>
      <c r="K605" s="225">
        <f t="shared" si="20"/>
        <v>5.4651452206736222E-4</v>
      </c>
      <c r="L605" s="223">
        <f t="shared" si="19"/>
        <v>-19</v>
      </c>
    </row>
    <row r="606" spans="1:12" ht="11.85" customHeight="1">
      <c r="A606" s="112"/>
      <c r="B606" s="113"/>
      <c r="C606" s="113"/>
      <c r="D606" s="226"/>
      <c r="E606" s="967" t="s">
        <v>235</v>
      </c>
      <c r="F606" s="894"/>
      <c r="G606" s="222">
        <v>38537</v>
      </c>
      <c r="H606" s="223">
        <v>34287</v>
      </c>
      <c r="I606" s="223">
        <v>34286</v>
      </c>
      <c r="J606" s="224">
        <v>89</v>
      </c>
      <c r="K606" s="225">
        <f t="shared" si="20"/>
        <v>4.1331673630206948E-5</v>
      </c>
      <c r="L606" s="223">
        <f t="shared" si="19"/>
        <v>-1</v>
      </c>
    </row>
    <row r="607" spans="1:12" ht="11.85" customHeight="1">
      <c r="A607" s="112"/>
      <c r="B607" s="113"/>
      <c r="C607" s="113"/>
      <c r="D607" s="226"/>
      <c r="E607" s="967" t="s">
        <v>236</v>
      </c>
      <c r="F607" s="894"/>
      <c r="G607" s="222">
        <v>67665</v>
      </c>
      <c r="H607" s="223">
        <v>66665</v>
      </c>
      <c r="I607" s="223">
        <v>65211</v>
      </c>
      <c r="J607" s="224">
        <v>96.4</v>
      </c>
      <c r="K607" s="225">
        <f t="shared" si="20"/>
        <v>7.8611671501470731E-5</v>
      </c>
      <c r="L607" s="223">
        <f t="shared" si="19"/>
        <v>-1454</v>
      </c>
    </row>
    <row r="608" spans="1:12" ht="11.85" customHeight="1">
      <c r="A608" s="112" t="s">
        <v>1</v>
      </c>
      <c r="B608" s="113"/>
      <c r="C608" s="113"/>
      <c r="D608" s="226"/>
      <c r="E608" s="967" t="s">
        <v>237</v>
      </c>
      <c r="F608" s="894"/>
      <c r="G608" s="222">
        <v>11108</v>
      </c>
      <c r="H608" s="223">
        <v>13224</v>
      </c>
      <c r="I608" s="223">
        <v>13224</v>
      </c>
      <c r="J608" s="224">
        <v>119</v>
      </c>
      <c r="K608" s="225">
        <f t="shared" si="20"/>
        <v>1.5941493673390208E-5</v>
      </c>
      <c r="L608" s="223">
        <f t="shared" si="19"/>
        <v>0</v>
      </c>
    </row>
    <row r="609" spans="1:12" ht="11.85" customHeight="1">
      <c r="A609" s="112"/>
      <c r="B609" s="113"/>
      <c r="C609" s="113"/>
      <c r="D609" s="226"/>
      <c r="E609" s="967" t="s">
        <v>239</v>
      </c>
      <c r="F609" s="894"/>
      <c r="G609" s="222">
        <v>3000</v>
      </c>
      <c r="H609" s="223">
        <v>950</v>
      </c>
      <c r="I609" s="223">
        <v>950</v>
      </c>
      <c r="J609" s="224">
        <v>31.7</v>
      </c>
      <c r="K609" s="225">
        <f t="shared" si="20"/>
        <v>1.1452222466515954E-6</v>
      </c>
      <c r="L609" s="223">
        <f t="shared" si="19"/>
        <v>0</v>
      </c>
    </row>
    <row r="610" spans="1:12" ht="11.85" customHeight="1">
      <c r="A610" s="112"/>
      <c r="B610" s="113"/>
      <c r="C610" s="113"/>
      <c r="D610" s="226"/>
      <c r="E610" s="967" t="s">
        <v>240</v>
      </c>
      <c r="F610" s="894"/>
      <c r="G610" s="222">
        <v>20000</v>
      </c>
      <c r="H610" s="223">
        <v>32711</v>
      </c>
      <c r="I610" s="223">
        <v>32509</v>
      </c>
      <c r="J610" s="224">
        <v>162.5</v>
      </c>
      <c r="K610" s="225">
        <f t="shared" si="20"/>
        <v>3.9189505280417598E-5</v>
      </c>
      <c r="L610" s="223">
        <f t="shared" si="19"/>
        <v>-202</v>
      </c>
    </row>
    <row r="611" spans="1:12" ht="11.85" customHeight="1">
      <c r="A611" s="112"/>
      <c r="B611" s="113"/>
      <c r="C611" s="113"/>
      <c r="D611" s="226"/>
      <c r="E611" s="967" t="s">
        <v>241</v>
      </c>
      <c r="F611" s="894"/>
      <c r="G611" s="222">
        <v>5000</v>
      </c>
      <c r="H611" s="223">
        <v>5201</v>
      </c>
      <c r="I611" s="223">
        <v>5200</v>
      </c>
      <c r="J611" s="224">
        <v>104</v>
      </c>
      <c r="K611" s="225">
        <f t="shared" si="20"/>
        <v>6.2685849290403114E-6</v>
      </c>
      <c r="L611" s="223">
        <f t="shared" si="19"/>
        <v>-1</v>
      </c>
    </row>
    <row r="612" spans="1:12" ht="11.85" customHeight="1">
      <c r="A612" s="112"/>
      <c r="B612" s="113"/>
      <c r="C612" s="113"/>
      <c r="D612" s="226"/>
      <c r="E612" s="967" t="s">
        <v>242</v>
      </c>
      <c r="F612" s="894"/>
      <c r="G612" s="222">
        <v>4000</v>
      </c>
      <c r="H612" s="223">
        <v>1314</v>
      </c>
      <c r="I612" s="223">
        <v>1313</v>
      </c>
      <c r="J612" s="224">
        <v>32.799999999999997</v>
      </c>
      <c r="K612" s="225">
        <f t="shared" si="20"/>
        <v>1.5828176945826788E-6</v>
      </c>
      <c r="L612" s="223">
        <f t="shared" si="19"/>
        <v>-1</v>
      </c>
    </row>
    <row r="613" spans="1:12" ht="11.85" customHeight="1">
      <c r="A613" s="112"/>
      <c r="B613" s="113"/>
      <c r="C613" s="113"/>
      <c r="D613" s="226"/>
      <c r="E613" s="967" t="s">
        <v>243</v>
      </c>
      <c r="F613" s="894"/>
      <c r="G613" s="222">
        <v>200</v>
      </c>
      <c r="H613" s="223">
        <v>207</v>
      </c>
      <c r="I613" s="223">
        <v>206</v>
      </c>
      <c r="J613" s="224">
        <v>103.2</v>
      </c>
      <c r="K613" s="225">
        <f t="shared" si="20"/>
        <v>2.4833240295813543E-7</v>
      </c>
      <c r="L613" s="223">
        <f t="shared" si="19"/>
        <v>-1</v>
      </c>
    </row>
    <row r="614" spans="1:12" ht="11.85" customHeight="1">
      <c r="A614" s="112"/>
      <c r="B614" s="113"/>
      <c r="C614" s="113"/>
      <c r="D614" s="226"/>
      <c r="E614" s="967" t="s">
        <v>244</v>
      </c>
      <c r="F614" s="894"/>
      <c r="G614" s="222">
        <v>235000</v>
      </c>
      <c r="H614" s="223">
        <v>212527</v>
      </c>
      <c r="I614" s="223">
        <v>210985</v>
      </c>
      <c r="J614" s="224">
        <v>89.8</v>
      </c>
      <c r="K614" s="225">
        <f t="shared" si="20"/>
        <v>2.5434180601030195E-4</v>
      </c>
      <c r="L614" s="223">
        <f t="shared" si="19"/>
        <v>-1542</v>
      </c>
    </row>
    <row r="615" spans="1:12" ht="11.85" customHeight="1">
      <c r="A615" s="112"/>
      <c r="B615" s="113"/>
      <c r="C615" s="113"/>
      <c r="D615" s="226"/>
      <c r="E615" s="967" t="s">
        <v>245</v>
      </c>
      <c r="F615" s="894"/>
      <c r="G615" s="222">
        <v>0</v>
      </c>
      <c r="H615" s="223">
        <v>982</v>
      </c>
      <c r="I615" s="223">
        <v>982</v>
      </c>
      <c r="J615" s="224">
        <v>0</v>
      </c>
      <c r="K615" s="225">
        <f t="shared" si="20"/>
        <v>1.1837981539072282E-6</v>
      </c>
      <c r="L615" s="223">
        <f t="shared" si="19"/>
        <v>0</v>
      </c>
    </row>
    <row r="616" spans="1:12" ht="27" customHeight="1">
      <c r="A616" s="112"/>
      <c r="B616" s="113"/>
      <c r="C616" s="113"/>
      <c r="D616" s="226"/>
      <c r="E616" s="967" t="s">
        <v>246</v>
      </c>
      <c r="F616" s="894"/>
      <c r="G616" s="222">
        <v>12000</v>
      </c>
      <c r="H616" s="223">
        <v>12000</v>
      </c>
      <c r="I616" s="223">
        <v>11096</v>
      </c>
      <c r="J616" s="224">
        <v>92.5</v>
      </c>
      <c r="K616" s="225">
        <f t="shared" si="20"/>
        <v>1.3376195840890634E-5</v>
      </c>
      <c r="L616" s="223">
        <f t="shared" si="19"/>
        <v>-904</v>
      </c>
    </row>
    <row r="617" spans="1:12" ht="24" customHeight="1">
      <c r="A617" s="112"/>
      <c r="B617" s="113"/>
      <c r="C617" s="113"/>
      <c r="D617" s="226"/>
      <c r="E617" s="967" t="s">
        <v>247</v>
      </c>
      <c r="F617" s="894"/>
      <c r="G617" s="222">
        <v>25000</v>
      </c>
      <c r="H617" s="223">
        <v>25000</v>
      </c>
      <c r="I617" s="223">
        <v>24706</v>
      </c>
      <c r="J617" s="224">
        <v>98.8</v>
      </c>
      <c r="K617" s="225">
        <f t="shared" si="20"/>
        <v>2.9783011395551914E-5</v>
      </c>
      <c r="L617" s="223">
        <f t="shared" si="19"/>
        <v>-294</v>
      </c>
    </row>
    <row r="618" spans="1:12" ht="11.85" customHeight="1">
      <c r="A618" s="112"/>
      <c r="B618" s="113"/>
      <c r="C618" s="113"/>
      <c r="D618" s="226"/>
      <c r="E618" s="967" t="s">
        <v>248</v>
      </c>
      <c r="F618" s="894"/>
      <c r="G618" s="222">
        <v>1000</v>
      </c>
      <c r="H618" s="223">
        <v>121</v>
      </c>
      <c r="I618" s="223">
        <v>120</v>
      </c>
      <c r="J618" s="224">
        <v>12</v>
      </c>
      <c r="K618" s="225">
        <f t="shared" si="20"/>
        <v>1.4465965220862258E-7</v>
      </c>
      <c r="L618" s="223">
        <f t="shared" si="19"/>
        <v>-1</v>
      </c>
    </row>
    <row r="619" spans="1:12" ht="26.25" customHeight="1">
      <c r="A619" s="112"/>
      <c r="B619" s="113"/>
      <c r="C619" s="113"/>
      <c r="D619" s="226"/>
      <c r="E619" s="967" t="s">
        <v>249</v>
      </c>
      <c r="F619" s="968"/>
      <c r="G619" s="222">
        <v>72000</v>
      </c>
      <c r="H619" s="223">
        <v>70227</v>
      </c>
      <c r="I619" s="223">
        <v>70227</v>
      </c>
      <c r="J619" s="224">
        <v>97.5</v>
      </c>
      <c r="K619" s="225">
        <f t="shared" si="20"/>
        <v>8.4658444963791156E-5</v>
      </c>
      <c r="L619" s="223">
        <f t="shared" si="19"/>
        <v>0</v>
      </c>
    </row>
    <row r="620" spans="1:12" ht="11.85" customHeight="1">
      <c r="A620" s="820"/>
      <c r="B620" s="113"/>
      <c r="C620" s="113"/>
      <c r="D620" s="226"/>
      <c r="E620" s="967" t="s">
        <v>250</v>
      </c>
      <c r="F620" s="894"/>
      <c r="G620" s="222">
        <v>4695</v>
      </c>
      <c r="H620" s="223">
        <v>6802</v>
      </c>
      <c r="I620" s="223">
        <v>6801</v>
      </c>
      <c r="J620" s="224">
        <v>144.9</v>
      </c>
      <c r="K620" s="225">
        <f t="shared" si="20"/>
        <v>8.1985857889236855E-6</v>
      </c>
      <c r="L620" s="223">
        <f t="shared" si="19"/>
        <v>-1</v>
      </c>
    </row>
    <row r="621" spans="1:12" ht="11.85" customHeight="1">
      <c r="A621" s="820"/>
      <c r="B621" s="113"/>
      <c r="C621" s="113"/>
      <c r="D621" s="226"/>
      <c r="E621" s="967" t="s">
        <v>251</v>
      </c>
      <c r="F621" s="894"/>
      <c r="G621" s="222">
        <v>10000</v>
      </c>
      <c r="H621" s="223">
        <v>4537</v>
      </c>
      <c r="I621" s="223">
        <v>4537</v>
      </c>
      <c r="J621" s="224">
        <v>45.4</v>
      </c>
      <c r="K621" s="225">
        <f t="shared" si="20"/>
        <v>5.4693403505876718E-6</v>
      </c>
      <c r="L621" s="223">
        <f t="shared" si="19"/>
        <v>0</v>
      </c>
    </row>
    <row r="622" spans="1:12" ht="11.85" customHeight="1">
      <c r="A622" s="820"/>
      <c r="B622" s="113"/>
      <c r="C622" s="113"/>
      <c r="D622" s="226"/>
      <c r="E622" s="967" t="s">
        <v>252</v>
      </c>
      <c r="F622" s="894"/>
      <c r="G622" s="222">
        <v>4000</v>
      </c>
      <c r="H622" s="223">
        <v>2652</v>
      </c>
      <c r="I622" s="223">
        <v>2651</v>
      </c>
      <c r="J622" s="224">
        <v>66.3</v>
      </c>
      <c r="K622" s="225">
        <f t="shared" si="20"/>
        <v>3.1957728167088205E-6</v>
      </c>
      <c r="L622" s="223">
        <f t="shared" si="19"/>
        <v>-1</v>
      </c>
    </row>
    <row r="623" spans="1:12" ht="11.85" customHeight="1">
      <c r="A623" s="112"/>
      <c r="B623" s="113"/>
      <c r="C623" s="113"/>
      <c r="D623" s="226"/>
      <c r="E623" s="967" t="s">
        <v>253</v>
      </c>
      <c r="F623" s="894"/>
      <c r="G623" s="222">
        <v>3678</v>
      </c>
      <c r="H623" s="223">
        <v>3556</v>
      </c>
      <c r="I623" s="223">
        <v>3555</v>
      </c>
      <c r="J623" s="224">
        <v>96.7</v>
      </c>
      <c r="K623" s="225">
        <f t="shared" si="20"/>
        <v>4.2855421966804436E-6</v>
      </c>
      <c r="L623" s="223">
        <f t="shared" si="19"/>
        <v>-1</v>
      </c>
    </row>
    <row r="624" spans="1:12" ht="11.85" customHeight="1">
      <c r="A624" s="112"/>
      <c r="B624" s="113"/>
      <c r="C624" s="113"/>
      <c r="D624" s="226"/>
      <c r="E624" s="967" t="s">
        <v>254</v>
      </c>
      <c r="F624" s="894"/>
      <c r="G624" s="222">
        <v>11600</v>
      </c>
      <c r="H624" s="223">
        <v>12046</v>
      </c>
      <c r="I624" s="223">
        <v>12046</v>
      </c>
      <c r="J624" s="224">
        <v>103.8</v>
      </c>
      <c r="K624" s="225">
        <f t="shared" si="20"/>
        <v>1.4521418087542229E-5</v>
      </c>
      <c r="L624" s="223">
        <f t="shared" si="19"/>
        <v>0</v>
      </c>
    </row>
    <row r="625" spans="1:12" ht="11.85" customHeight="1">
      <c r="A625" s="112"/>
      <c r="B625" s="113"/>
      <c r="C625" s="113"/>
      <c r="D625" s="226"/>
      <c r="E625" s="967" t="s">
        <v>257</v>
      </c>
      <c r="F625" s="894"/>
      <c r="G625" s="222">
        <v>0</v>
      </c>
      <c r="H625" s="223">
        <v>50</v>
      </c>
      <c r="I625" s="223">
        <v>50</v>
      </c>
      <c r="J625" s="224">
        <v>0</v>
      </c>
      <c r="K625" s="225">
        <f t="shared" si="20"/>
        <v>6.0274855086926073E-8</v>
      </c>
      <c r="L625" s="223">
        <f t="shared" si="19"/>
        <v>0</v>
      </c>
    </row>
    <row r="626" spans="1:12" ht="22.5" customHeight="1">
      <c r="A626" s="112"/>
      <c r="B626" s="113"/>
      <c r="C626" s="113"/>
      <c r="D626" s="226"/>
      <c r="E626" s="967" t="s">
        <v>258</v>
      </c>
      <c r="F626" s="894"/>
      <c r="G626" s="222">
        <v>10000</v>
      </c>
      <c r="H626" s="223">
        <v>9824</v>
      </c>
      <c r="I626" s="223">
        <v>9823</v>
      </c>
      <c r="J626" s="224">
        <v>98.2</v>
      </c>
      <c r="K626" s="225">
        <f t="shared" si="20"/>
        <v>1.1841598030377496E-5</v>
      </c>
      <c r="L626" s="223">
        <f t="shared" si="19"/>
        <v>-1</v>
      </c>
    </row>
    <row r="627" spans="1:12" ht="11.85" customHeight="1">
      <c r="A627" s="112"/>
      <c r="B627" s="113"/>
      <c r="C627" s="150"/>
      <c r="D627" s="227"/>
      <c r="E627" s="967" t="s">
        <v>308</v>
      </c>
      <c r="F627" s="894"/>
      <c r="G627" s="222">
        <v>9000</v>
      </c>
      <c r="H627" s="223">
        <v>13000</v>
      </c>
      <c r="I627" s="223">
        <v>11516</v>
      </c>
      <c r="J627" s="224">
        <v>128</v>
      </c>
      <c r="K627" s="225">
        <f t="shared" si="20"/>
        <v>1.3882504623620813E-5</v>
      </c>
      <c r="L627" s="223">
        <f t="shared" si="19"/>
        <v>-1484</v>
      </c>
    </row>
    <row r="628" spans="1:12" s="213" customFormat="1" ht="15" customHeight="1">
      <c r="A628" s="232" t="s">
        <v>1</v>
      </c>
      <c r="B628" s="253"/>
      <c r="C628" s="980" t="s">
        <v>142</v>
      </c>
      <c r="D628" s="981"/>
      <c r="E628" s="981"/>
      <c r="F628" s="982"/>
      <c r="G628" s="216">
        <v>489440</v>
      </c>
      <c r="H628" s="217">
        <v>489440</v>
      </c>
      <c r="I628" s="217">
        <v>412483</v>
      </c>
      <c r="J628" s="218">
        <v>84.3</v>
      </c>
      <c r="K628" s="219">
        <f t="shared" si="20"/>
        <v>4.972470610164106E-4</v>
      </c>
      <c r="L628" s="217">
        <f t="shared" si="19"/>
        <v>-76957</v>
      </c>
    </row>
    <row r="629" spans="1:12" s="220" customFormat="1" ht="13.5" customHeight="1">
      <c r="A629" s="112"/>
      <c r="B629" s="113"/>
      <c r="C629" s="221" t="s">
        <v>1</v>
      </c>
      <c r="D629" s="965" t="s">
        <v>232</v>
      </c>
      <c r="E629" s="917"/>
      <c r="F629" s="966"/>
      <c r="G629" s="228">
        <v>489440</v>
      </c>
      <c r="H629" s="229">
        <v>489440</v>
      </c>
      <c r="I629" s="229">
        <v>412483</v>
      </c>
      <c r="J629" s="230">
        <v>84.3</v>
      </c>
      <c r="K629" s="250">
        <f t="shared" si="20"/>
        <v>4.972470610164106E-4</v>
      </c>
      <c r="L629" s="229">
        <f t="shared" si="19"/>
        <v>-76957</v>
      </c>
    </row>
    <row r="630" spans="1:12" ht="11.85" customHeight="1">
      <c r="A630" s="112"/>
      <c r="B630" s="113"/>
      <c r="C630" s="113"/>
      <c r="D630" s="221" t="s">
        <v>1</v>
      </c>
      <c r="E630" s="967" t="s">
        <v>312</v>
      </c>
      <c r="F630" s="894"/>
      <c r="G630" s="222">
        <v>212172</v>
      </c>
      <c r="H630" s="223">
        <v>212172</v>
      </c>
      <c r="I630" s="223">
        <v>210699</v>
      </c>
      <c r="J630" s="224">
        <v>99.3</v>
      </c>
      <c r="K630" s="225">
        <f t="shared" si="20"/>
        <v>2.5399703383920477E-4</v>
      </c>
      <c r="L630" s="223">
        <f t="shared" si="19"/>
        <v>-1473</v>
      </c>
    </row>
    <row r="631" spans="1:12" ht="11.85" customHeight="1">
      <c r="A631" s="112"/>
      <c r="B631" s="113"/>
      <c r="C631" s="113"/>
      <c r="D631" s="226"/>
      <c r="E631" s="967" t="s">
        <v>274</v>
      </c>
      <c r="F631" s="894"/>
      <c r="G631" s="222">
        <v>37442</v>
      </c>
      <c r="H631" s="223">
        <v>37442</v>
      </c>
      <c r="I631" s="223">
        <v>37182</v>
      </c>
      <c r="J631" s="224">
        <v>99.3</v>
      </c>
      <c r="K631" s="225">
        <f t="shared" si="20"/>
        <v>4.4822793236841709E-5</v>
      </c>
      <c r="L631" s="223">
        <f t="shared" si="19"/>
        <v>-260</v>
      </c>
    </row>
    <row r="632" spans="1:12" ht="11.85" customHeight="1">
      <c r="A632" s="112"/>
      <c r="B632" s="113"/>
      <c r="C632" s="113"/>
      <c r="D632" s="226"/>
      <c r="E632" s="967" t="s">
        <v>328</v>
      </c>
      <c r="F632" s="894"/>
      <c r="G632" s="222">
        <v>15427</v>
      </c>
      <c r="H632" s="223">
        <v>15427</v>
      </c>
      <c r="I632" s="223">
        <v>14231</v>
      </c>
      <c r="J632" s="224">
        <v>92.2</v>
      </c>
      <c r="K632" s="225">
        <f t="shared" si="20"/>
        <v>1.7155429254840898E-5</v>
      </c>
      <c r="L632" s="223">
        <f t="shared" si="19"/>
        <v>-1196</v>
      </c>
    </row>
    <row r="633" spans="1:12" ht="11.85" customHeight="1">
      <c r="A633" s="112"/>
      <c r="B633" s="113"/>
      <c r="C633" s="113"/>
      <c r="D633" s="226"/>
      <c r="E633" s="967" t="s">
        <v>276</v>
      </c>
      <c r="F633" s="894"/>
      <c r="G633" s="222">
        <v>2723</v>
      </c>
      <c r="H633" s="223">
        <v>2723</v>
      </c>
      <c r="I633" s="223">
        <v>2511</v>
      </c>
      <c r="J633" s="224">
        <v>92.2</v>
      </c>
      <c r="K633" s="225">
        <f t="shared" si="20"/>
        <v>3.0270032224654277E-6</v>
      </c>
      <c r="L633" s="223">
        <f t="shared" si="19"/>
        <v>-212</v>
      </c>
    </row>
    <row r="634" spans="1:12" ht="11.85" customHeight="1">
      <c r="A634" s="112"/>
      <c r="B634" s="113"/>
      <c r="C634" s="113"/>
      <c r="D634" s="226"/>
      <c r="E634" s="967" t="s">
        <v>313</v>
      </c>
      <c r="F634" s="894"/>
      <c r="G634" s="222">
        <v>37668</v>
      </c>
      <c r="H634" s="223">
        <v>38858</v>
      </c>
      <c r="I634" s="223">
        <v>38352</v>
      </c>
      <c r="J634" s="224">
        <v>101.8</v>
      </c>
      <c r="K634" s="225">
        <f t="shared" si="20"/>
        <v>4.6233224845875774E-5</v>
      </c>
      <c r="L634" s="223">
        <f t="shared" si="19"/>
        <v>-506</v>
      </c>
    </row>
    <row r="635" spans="1:12" ht="11.85" customHeight="1">
      <c r="A635" s="112"/>
      <c r="B635" s="113"/>
      <c r="C635" s="113"/>
      <c r="D635" s="226"/>
      <c r="E635" s="967" t="s">
        <v>278</v>
      </c>
      <c r="F635" s="894"/>
      <c r="G635" s="222">
        <v>6647</v>
      </c>
      <c r="H635" s="223">
        <v>6857</v>
      </c>
      <c r="I635" s="223">
        <v>6768</v>
      </c>
      <c r="J635" s="224">
        <v>101.8</v>
      </c>
      <c r="K635" s="225">
        <f t="shared" si="20"/>
        <v>8.1588043845663139E-6</v>
      </c>
      <c r="L635" s="223">
        <f t="shared" si="19"/>
        <v>-89</v>
      </c>
    </row>
    <row r="636" spans="1:12" ht="11.85" customHeight="1">
      <c r="A636" s="112"/>
      <c r="B636" s="113"/>
      <c r="C636" s="113"/>
      <c r="D636" s="226"/>
      <c r="E636" s="967" t="s">
        <v>314</v>
      </c>
      <c r="F636" s="894"/>
      <c r="G636" s="222">
        <v>5577</v>
      </c>
      <c r="H636" s="223">
        <v>4387</v>
      </c>
      <c r="I636" s="223">
        <v>4101</v>
      </c>
      <c r="J636" s="224">
        <v>73.5</v>
      </c>
      <c r="K636" s="225">
        <f t="shared" si="20"/>
        <v>4.943743614229677E-6</v>
      </c>
      <c r="L636" s="223">
        <f t="shared" si="19"/>
        <v>-286</v>
      </c>
    </row>
    <row r="637" spans="1:12" ht="11.85" customHeight="1">
      <c r="A637" s="112"/>
      <c r="B637" s="113"/>
      <c r="C637" s="113"/>
      <c r="D637" s="226"/>
      <c r="E637" s="967" t="s">
        <v>280</v>
      </c>
      <c r="F637" s="894"/>
      <c r="G637" s="222">
        <v>984</v>
      </c>
      <c r="H637" s="223">
        <v>774</v>
      </c>
      <c r="I637" s="223">
        <v>724</v>
      </c>
      <c r="J637" s="224">
        <v>73.599999999999994</v>
      </c>
      <c r="K637" s="225">
        <f t="shared" si="20"/>
        <v>8.7277990165868953E-7</v>
      </c>
      <c r="L637" s="223">
        <f t="shared" si="19"/>
        <v>-50</v>
      </c>
    </row>
    <row r="638" spans="1:12" ht="11.85" customHeight="1">
      <c r="A638" s="112"/>
      <c r="B638" s="113"/>
      <c r="C638" s="113"/>
      <c r="D638" s="226"/>
      <c r="E638" s="967" t="s">
        <v>329</v>
      </c>
      <c r="F638" s="894"/>
      <c r="G638" s="222">
        <v>0</v>
      </c>
      <c r="H638" s="223">
        <v>9350</v>
      </c>
      <c r="I638" s="223">
        <v>5950</v>
      </c>
      <c r="J638" s="224">
        <v>0</v>
      </c>
      <c r="K638" s="225">
        <f t="shared" si="20"/>
        <v>7.1727077553442031E-6</v>
      </c>
      <c r="L638" s="223">
        <f t="shared" si="19"/>
        <v>-3400</v>
      </c>
    </row>
    <row r="639" spans="1:12" ht="11.85" customHeight="1">
      <c r="A639" s="112"/>
      <c r="B639" s="113"/>
      <c r="C639" s="113"/>
      <c r="D639" s="226"/>
      <c r="E639" s="967" t="s">
        <v>282</v>
      </c>
      <c r="F639" s="894"/>
      <c r="G639" s="222">
        <v>0</v>
      </c>
      <c r="H639" s="223">
        <v>1650</v>
      </c>
      <c r="I639" s="223">
        <v>1050</v>
      </c>
      <c r="J639" s="224">
        <v>0</v>
      </c>
      <c r="K639" s="225">
        <f t="shared" si="20"/>
        <v>1.2657719568254475E-6</v>
      </c>
      <c r="L639" s="223">
        <f t="shared" si="19"/>
        <v>-600</v>
      </c>
    </row>
    <row r="640" spans="1:12" ht="11.85" customHeight="1">
      <c r="A640" s="112"/>
      <c r="B640" s="113"/>
      <c r="C640" s="113"/>
      <c r="D640" s="226"/>
      <c r="E640" s="967" t="s">
        <v>315</v>
      </c>
      <c r="F640" s="894"/>
      <c r="G640" s="222">
        <v>4250</v>
      </c>
      <c r="H640" s="223">
        <v>4250</v>
      </c>
      <c r="I640" s="223">
        <v>2721</v>
      </c>
      <c r="J640" s="224">
        <v>64</v>
      </c>
      <c r="K640" s="225">
        <f t="shared" si="20"/>
        <v>3.2801576138305169E-6</v>
      </c>
      <c r="L640" s="223">
        <f t="shared" si="19"/>
        <v>-1529</v>
      </c>
    </row>
    <row r="641" spans="1:12" ht="11.85" customHeight="1">
      <c r="A641" s="112"/>
      <c r="B641" s="113"/>
      <c r="C641" s="113"/>
      <c r="D641" s="226"/>
      <c r="E641" s="967" t="s">
        <v>284</v>
      </c>
      <c r="F641" s="894"/>
      <c r="G641" s="222">
        <v>750</v>
      </c>
      <c r="H641" s="223">
        <v>750</v>
      </c>
      <c r="I641" s="223">
        <v>480</v>
      </c>
      <c r="J641" s="224">
        <v>64</v>
      </c>
      <c r="K641" s="225">
        <f t="shared" si="20"/>
        <v>5.7863860883449033E-7</v>
      </c>
      <c r="L641" s="223">
        <f t="shared" si="19"/>
        <v>-270</v>
      </c>
    </row>
    <row r="642" spans="1:12" ht="11.85" customHeight="1">
      <c r="A642" s="112"/>
      <c r="B642" s="113"/>
      <c r="C642" s="113"/>
      <c r="D642" s="226"/>
      <c r="E642" s="967" t="s">
        <v>316</v>
      </c>
      <c r="F642" s="894"/>
      <c r="G642" s="222">
        <v>850</v>
      </c>
      <c r="H642" s="223">
        <v>850</v>
      </c>
      <c r="I642" s="223">
        <v>0</v>
      </c>
      <c r="J642" s="224">
        <v>0</v>
      </c>
      <c r="K642" s="225">
        <f t="shared" si="20"/>
        <v>0</v>
      </c>
      <c r="L642" s="223">
        <f t="shared" si="19"/>
        <v>-850</v>
      </c>
    </row>
    <row r="643" spans="1:12" ht="11.85" customHeight="1">
      <c r="A643" s="112"/>
      <c r="B643" s="113"/>
      <c r="C643" s="113"/>
      <c r="D643" s="226"/>
      <c r="E643" s="967" t="s">
        <v>317</v>
      </c>
      <c r="F643" s="894"/>
      <c r="G643" s="222">
        <v>150</v>
      </c>
      <c r="H643" s="223">
        <v>150</v>
      </c>
      <c r="I643" s="223">
        <v>0</v>
      </c>
      <c r="J643" s="224">
        <v>0</v>
      </c>
      <c r="K643" s="225">
        <f t="shared" si="20"/>
        <v>0</v>
      </c>
      <c r="L643" s="223">
        <f t="shared" si="19"/>
        <v>-150</v>
      </c>
    </row>
    <row r="644" spans="1:12" ht="11.85" customHeight="1">
      <c r="A644" s="112"/>
      <c r="B644" s="113"/>
      <c r="C644" s="113"/>
      <c r="D644" s="226"/>
      <c r="E644" s="967" t="s">
        <v>318</v>
      </c>
      <c r="F644" s="894"/>
      <c r="G644" s="222">
        <v>91460</v>
      </c>
      <c r="H644" s="223">
        <v>83150</v>
      </c>
      <c r="I644" s="223">
        <v>41511</v>
      </c>
      <c r="J644" s="224">
        <v>45.4</v>
      </c>
      <c r="K644" s="225">
        <f t="shared" si="20"/>
        <v>5.0041390190267768E-5</v>
      </c>
      <c r="L644" s="223">
        <f t="shared" si="19"/>
        <v>-41639</v>
      </c>
    </row>
    <row r="645" spans="1:12" ht="11.85" customHeight="1">
      <c r="A645" s="112"/>
      <c r="B645" s="113"/>
      <c r="C645" s="113"/>
      <c r="D645" s="226"/>
      <c r="E645" s="967" t="s">
        <v>286</v>
      </c>
      <c r="F645" s="894"/>
      <c r="G645" s="222">
        <v>16140</v>
      </c>
      <c r="H645" s="223">
        <v>14673</v>
      </c>
      <c r="I645" s="223">
        <v>7325</v>
      </c>
      <c r="J645" s="224">
        <v>45.4</v>
      </c>
      <c r="K645" s="225">
        <f t="shared" si="20"/>
        <v>8.8302662702346703E-6</v>
      </c>
      <c r="L645" s="223">
        <f t="shared" si="19"/>
        <v>-7348</v>
      </c>
    </row>
    <row r="646" spans="1:12" ht="26.25" customHeight="1">
      <c r="A646" s="112"/>
      <c r="B646" s="113"/>
      <c r="C646" s="113"/>
      <c r="D646" s="226"/>
      <c r="E646" s="967" t="s">
        <v>356</v>
      </c>
      <c r="F646" s="894"/>
      <c r="G646" s="222">
        <v>38760</v>
      </c>
      <c r="H646" s="223">
        <v>38760</v>
      </c>
      <c r="I646" s="223">
        <v>25747</v>
      </c>
      <c r="J646" s="224">
        <v>66.400000000000006</v>
      </c>
      <c r="K646" s="225">
        <f t="shared" si="20"/>
        <v>3.1037933878461712E-5</v>
      </c>
      <c r="L646" s="223">
        <f t="shared" si="19"/>
        <v>-13013</v>
      </c>
    </row>
    <row r="647" spans="1:12" ht="26.25" customHeight="1">
      <c r="A647" s="112" t="s">
        <v>1</v>
      </c>
      <c r="B647" s="113"/>
      <c r="C647" s="113"/>
      <c r="D647" s="226"/>
      <c r="E647" s="967" t="s">
        <v>293</v>
      </c>
      <c r="F647" s="894"/>
      <c r="G647" s="222">
        <v>6840</v>
      </c>
      <c r="H647" s="223">
        <v>6840</v>
      </c>
      <c r="I647" s="223">
        <v>4544</v>
      </c>
      <c r="J647" s="224">
        <v>66.400000000000006</v>
      </c>
      <c r="K647" s="225">
        <f t="shared" si="20"/>
        <v>5.477778830299842E-6</v>
      </c>
      <c r="L647" s="223">
        <f t="shared" si="19"/>
        <v>-2296</v>
      </c>
    </row>
    <row r="648" spans="1:12" ht="11.85" customHeight="1">
      <c r="A648" s="112"/>
      <c r="B648" s="113"/>
      <c r="C648" s="113"/>
      <c r="D648" s="226"/>
      <c r="E648" s="967" t="s">
        <v>320</v>
      </c>
      <c r="F648" s="894"/>
      <c r="G648" s="222">
        <v>5100</v>
      </c>
      <c r="H648" s="223">
        <v>5100</v>
      </c>
      <c r="I648" s="223">
        <v>3580</v>
      </c>
      <c r="J648" s="224">
        <v>70.2</v>
      </c>
      <c r="K648" s="225">
        <f t="shared" si="20"/>
        <v>4.315679624223907E-6</v>
      </c>
      <c r="L648" s="223">
        <f t="shared" si="19"/>
        <v>-1520</v>
      </c>
    </row>
    <row r="649" spans="1:12" ht="11.85" customHeight="1">
      <c r="A649" s="112"/>
      <c r="B649" s="113"/>
      <c r="C649" s="113"/>
      <c r="D649" s="226"/>
      <c r="E649" s="967" t="s">
        <v>295</v>
      </c>
      <c r="F649" s="894"/>
      <c r="G649" s="222">
        <v>900</v>
      </c>
      <c r="H649" s="223">
        <v>900</v>
      </c>
      <c r="I649" s="223">
        <v>632</v>
      </c>
      <c r="J649" s="224">
        <v>70.2</v>
      </c>
      <c r="K649" s="225">
        <f t="shared" si="20"/>
        <v>7.6187416829874562E-7</v>
      </c>
      <c r="L649" s="223">
        <f t="shared" si="19"/>
        <v>-268</v>
      </c>
    </row>
    <row r="650" spans="1:12" ht="11.85" customHeight="1">
      <c r="A650" s="112"/>
      <c r="B650" s="113"/>
      <c r="C650" s="113"/>
      <c r="D650" s="226"/>
      <c r="E650" s="967" t="s">
        <v>368</v>
      </c>
      <c r="F650" s="894"/>
      <c r="G650" s="222">
        <v>4760</v>
      </c>
      <c r="H650" s="223">
        <v>3720</v>
      </c>
      <c r="I650" s="223">
        <v>3719</v>
      </c>
      <c r="J650" s="224">
        <v>78.099999999999994</v>
      </c>
      <c r="K650" s="225">
        <f t="shared" si="20"/>
        <v>4.4832437213655619E-6</v>
      </c>
      <c r="L650" s="223">
        <f t="shared" si="19"/>
        <v>-1</v>
      </c>
    </row>
    <row r="651" spans="1:12" ht="11.85" customHeight="1">
      <c r="A651" s="112"/>
      <c r="B651" s="113"/>
      <c r="C651" s="150"/>
      <c r="D651" s="227"/>
      <c r="E651" s="967" t="s">
        <v>369</v>
      </c>
      <c r="F651" s="894"/>
      <c r="G651" s="222">
        <v>840</v>
      </c>
      <c r="H651" s="223">
        <v>657</v>
      </c>
      <c r="I651" s="223">
        <v>656</v>
      </c>
      <c r="J651" s="224">
        <v>78.099999999999994</v>
      </c>
      <c r="K651" s="225">
        <f t="shared" si="20"/>
        <v>7.9080609874047007E-7</v>
      </c>
      <c r="L651" s="223">
        <f t="shared" si="19"/>
        <v>-1</v>
      </c>
    </row>
    <row r="652" spans="1:12" s="213" customFormat="1" ht="15" customHeight="1">
      <c r="A652" s="232" t="s">
        <v>1</v>
      </c>
      <c r="B652" s="253"/>
      <c r="C652" s="980" t="s">
        <v>143</v>
      </c>
      <c r="D652" s="981"/>
      <c r="E652" s="981"/>
      <c r="F652" s="982"/>
      <c r="G652" s="216">
        <v>2866066</v>
      </c>
      <c r="H652" s="217">
        <v>2446454</v>
      </c>
      <c r="I652" s="217">
        <v>2417586</v>
      </c>
      <c r="J652" s="218">
        <v>84.4</v>
      </c>
      <c r="K652" s="219">
        <f t="shared" si="20"/>
        <v>2.9143929162036251E-3</v>
      </c>
      <c r="L652" s="217">
        <f t="shared" si="19"/>
        <v>-28868</v>
      </c>
    </row>
    <row r="653" spans="1:12" s="220" customFormat="1" ht="13.5" customHeight="1">
      <c r="A653" s="112"/>
      <c r="B653" s="113"/>
      <c r="C653" s="221" t="s">
        <v>1</v>
      </c>
      <c r="D653" s="965" t="s">
        <v>232</v>
      </c>
      <c r="E653" s="917"/>
      <c r="F653" s="966"/>
      <c r="G653" s="228">
        <v>2866066</v>
      </c>
      <c r="H653" s="229">
        <v>2436452</v>
      </c>
      <c r="I653" s="229">
        <v>2407585</v>
      </c>
      <c r="J653" s="230">
        <v>84</v>
      </c>
      <c r="K653" s="250">
        <f t="shared" si="20"/>
        <v>2.9023367396891382E-3</v>
      </c>
      <c r="L653" s="229">
        <f t="shared" si="19"/>
        <v>-28867</v>
      </c>
    </row>
    <row r="654" spans="1:12" ht="48.75" customHeight="1">
      <c r="A654" s="112"/>
      <c r="B654" s="113"/>
      <c r="C654" s="113"/>
      <c r="D654" s="221" t="s">
        <v>1</v>
      </c>
      <c r="E654" s="967" t="s">
        <v>309</v>
      </c>
      <c r="F654" s="894"/>
      <c r="G654" s="222">
        <v>0</v>
      </c>
      <c r="H654" s="223">
        <v>310000</v>
      </c>
      <c r="I654" s="223">
        <v>309886</v>
      </c>
      <c r="J654" s="224">
        <v>0</v>
      </c>
      <c r="K654" s="225">
        <f t="shared" si="20"/>
        <v>3.7356667486934349E-4</v>
      </c>
      <c r="L654" s="223">
        <f t="shared" si="19"/>
        <v>-114</v>
      </c>
    </row>
    <row r="655" spans="1:12" ht="36" customHeight="1">
      <c r="A655" s="112"/>
      <c r="B655" s="113"/>
      <c r="C655" s="113"/>
      <c r="D655" s="226"/>
      <c r="E655" s="967" t="s">
        <v>370</v>
      </c>
      <c r="F655" s="894"/>
      <c r="G655" s="222">
        <v>120000</v>
      </c>
      <c r="H655" s="223">
        <v>15000</v>
      </c>
      <c r="I655" s="223">
        <v>15000</v>
      </c>
      <c r="J655" s="224">
        <v>12.5</v>
      </c>
      <c r="K655" s="225">
        <f t="shared" si="20"/>
        <v>1.8082456526077823E-5</v>
      </c>
      <c r="L655" s="223">
        <f t="shared" si="19"/>
        <v>0</v>
      </c>
    </row>
    <row r="656" spans="1:12" ht="25.5" customHeight="1">
      <c r="A656" s="112"/>
      <c r="B656" s="113"/>
      <c r="C656" s="113"/>
      <c r="D656" s="226"/>
      <c r="E656" s="967" t="s">
        <v>306</v>
      </c>
      <c r="F656" s="894"/>
      <c r="G656" s="222">
        <v>15000</v>
      </c>
      <c r="H656" s="223">
        <v>6000</v>
      </c>
      <c r="I656" s="223">
        <v>6000</v>
      </c>
      <c r="J656" s="224">
        <v>40</v>
      </c>
      <c r="K656" s="225">
        <f t="shared" si="20"/>
        <v>7.232982610431129E-6</v>
      </c>
      <c r="L656" s="223">
        <f t="shared" ref="L656:L707" si="21">+I656-H656</f>
        <v>0</v>
      </c>
    </row>
    <row r="657" spans="1:12" ht="11.85" customHeight="1">
      <c r="A657" s="112"/>
      <c r="B657" s="113"/>
      <c r="C657" s="113"/>
      <c r="D657" s="226"/>
      <c r="E657" s="967" t="s">
        <v>236</v>
      </c>
      <c r="F657" s="894"/>
      <c r="G657" s="222">
        <v>4298</v>
      </c>
      <c r="H657" s="223">
        <v>1298</v>
      </c>
      <c r="I657" s="223">
        <v>241</v>
      </c>
      <c r="J657" s="224">
        <v>5.6</v>
      </c>
      <c r="K657" s="225">
        <f t="shared" si="20"/>
        <v>2.9052480151898369E-7</v>
      </c>
      <c r="L657" s="223">
        <f t="shared" si="21"/>
        <v>-1057</v>
      </c>
    </row>
    <row r="658" spans="1:12" ht="11.85" customHeight="1">
      <c r="A658" s="112"/>
      <c r="B658" s="113"/>
      <c r="C658" s="113"/>
      <c r="D658" s="226"/>
      <c r="E658" s="967" t="s">
        <v>237</v>
      </c>
      <c r="F658" s="894"/>
      <c r="G658" s="222">
        <v>613</v>
      </c>
      <c r="H658" s="223">
        <v>613</v>
      </c>
      <c r="I658" s="223">
        <v>34</v>
      </c>
      <c r="J658" s="224">
        <v>5.6</v>
      </c>
      <c r="K658" s="225">
        <f t="shared" si="20"/>
        <v>4.0986901459109731E-8</v>
      </c>
      <c r="L658" s="223">
        <f t="shared" si="21"/>
        <v>-579</v>
      </c>
    </row>
    <row r="659" spans="1:12" ht="11.85" customHeight="1">
      <c r="A659" s="112"/>
      <c r="B659" s="113"/>
      <c r="C659" s="113"/>
      <c r="D659" s="226"/>
      <c r="E659" s="967" t="s">
        <v>239</v>
      </c>
      <c r="F659" s="894"/>
      <c r="G659" s="222">
        <v>25000</v>
      </c>
      <c r="H659" s="223">
        <v>10100</v>
      </c>
      <c r="I659" s="223">
        <v>10100</v>
      </c>
      <c r="J659" s="224">
        <v>40.4</v>
      </c>
      <c r="K659" s="225">
        <f t="shared" si="20"/>
        <v>1.2175520727559067E-5</v>
      </c>
      <c r="L659" s="223">
        <f t="shared" si="21"/>
        <v>0</v>
      </c>
    </row>
    <row r="660" spans="1:12" ht="11.85" customHeight="1">
      <c r="A660" s="112"/>
      <c r="B660" s="113"/>
      <c r="C660" s="113"/>
      <c r="D660" s="226"/>
      <c r="E660" s="967" t="s">
        <v>240</v>
      </c>
      <c r="F660" s="894"/>
      <c r="G660" s="222">
        <v>122106</v>
      </c>
      <c r="H660" s="223">
        <v>149626</v>
      </c>
      <c r="I660" s="223">
        <v>146262</v>
      </c>
      <c r="J660" s="224">
        <v>119.8</v>
      </c>
      <c r="K660" s="225">
        <f t="shared" si="20"/>
        <v>1.7631841709447963E-4</v>
      </c>
      <c r="L660" s="223">
        <f t="shared" si="21"/>
        <v>-3364</v>
      </c>
    </row>
    <row r="661" spans="1:12" ht="11.85" customHeight="1">
      <c r="A661" s="112"/>
      <c r="B661" s="113"/>
      <c r="C661" s="113"/>
      <c r="D661" s="226"/>
      <c r="E661" s="967" t="s">
        <v>244</v>
      </c>
      <c r="F661" s="894"/>
      <c r="G661" s="222">
        <v>2578749</v>
      </c>
      <c r="H661" s="223">
        <v>1943515</v>
      </c>
      <c r="I661" s="223">
        <v>1919996</v>
      </c>
      <c r="J661" s="224">
        <v>74.5</v>
      </c>
      <c r="K661" s="225">
        <f t="shared" ref="K661:K724" si="22">+I661/$I$7</f>
        <v>2.3145496133495543E-3</v>
      </c>
      <c r="L661" s="223">
        <f t="shared" si="21"/>
        <v>-23519</v>
      </c>
    </row>
    <row r="662" spans="1:12" ht="11.85" customHeight="1">
      <c r="A662" s="112"/>
      <c r="B662" s="113"/>
      <c r="C662" s="113"/>
      <c r="D662" s="226"/>
      <c r="E662" s="967" t="s">
        <v>307</v>
      </c>
      <c r="F662" s="894"/>
      <c r="G662" s="222">
        <v>0</v>
      </c>
      <c r="H662" s="223">
        <v>0</v>
      </c>
      <c r="I662" s="223">
        <v>0</v>
      </c>
      <c r="J662" s="224">
        <v>0</v>
      </c>
      <c r="K662" s="225">
        <f t="shared" si="22"/>
        <v>0</v>
      </c>
      <c r="L662" s="223">
        <f t="shared" si="21"/>
        <v>0</v>
      </c>
    </row>
    <row r="663" spans="1:12" ht="11.85" customHeight="1">
      <c r="A663" s="112"/>
      <c r="B663" s="113"/>
      <c r="C663" s="113"/>
      <c r="D663" s="227"/>
      <c r="E663" s="967" t="s">
        <v>308</v>
      </c>
      <c r="F663" s="894"/>
      <c r="G663" s="222">
        <v>300</v>
      </c>
      <c r="H663" s="223">
        <v>300</v>
      </c>
      <c r="I663" s="223">
        <v>66</v>
      </c>
      <c r="J663" s="224">
        <v>22</v>
      </c>
      <c r="K663" s="225">
        <f t="shared" si="22"/>
        <v>7.9562808714742416E-8</v>
      </c>
      <c r="L663" s="223">
        <f t="shared" si="21"/>
        <v>-234</v>
      </c>
    </row>
    <row r="664" spans="1:12" s="220" customFormat="1" ht="13.5" customHeight="1">
      <c r="A664" s="112"/>
      <c r="B664" s="113"/>
      <c r="C664" s="226"/>
      <c r="D664" s="965" t="s">
        <v>259</v>
      </c>
      <c r="E664" s="917"/>
      <c r="F664" s="966"/>
      <c r="G664" s="228">
        <v>0</v>
      </c>
      <c r="H664" s="229">
        <v>10002</v>
      </c>
      <c r="I664" s="229">
        <v>10001</v>
      </c>
      <c r="J664" s="230">
        <v>0</v>
      </c>
      <c r="K664" s="250">
        <f t="shared" si="22"/>
        <v>1.2056176514486954E-5</v>
      </c>
      <c r="L664" s="229">
        <f t="shared" si="21"/>
        <v>-1</v>
      </c>
    </row>
    <row r="665" spans="1:12" ht="11.85" customHeight="1">
      <c r="A665" s="112"/>
      <c r="B665" s="113"/>
      <c r="C665" s="150"/>
      <c r="D665" s="231" t="s">
        <v>1</v>
      </c>
      <c r="E665" s="967" t="s">
        <v>260</v>
      </c>
      <c r="F665" s="894"/>
      <c r="G665" s="222">
        <v>0</v>
      </c>
      <c r="H665" s="223">
        <v>10002</v>
      </c>
      <c r="I665" s="223">
        <v>10001</v>
      </c>
      <c r="J665" s="224">
        <v>0</v>
      </c>
      <c r="K665" s="225">
        <f t="shared" si="22"/>
        <v>1.2056176514486954E-5</v>
      </c>
      <c r="L665" s="223">
        <f t="shared" si="21"/>
        <v>-1</v>
      </c>
    </row>
    <row r="666" spans="1:12" s="213" customFormat="1" ht="15" customHeight="1">
      <c r="A666" s="255"/>
      <c r="B666" s="256"/>
      <c r="C666" s="980" t="s">
        <v>144</v>
      </c>
      <c r="D666" s="981"/>
      <c r="E666" s="981"/>
      <c r="F666" s="982"/>
      <c r="G666" s="216">
        <v>1943342</v>
      </c>
      <c r="H666" s="217">
        <v>1782403</v>
      </c>
      <c r="I666" s="217">
        <v>1475771</v>
      </c>
      <c r="J666" s="218">
        <v>75.900000000000006</v>
      </c>
      <c r="K666" s="219">
        <f t="shared" si="22"/>
        <v>1.7790376633297596E-3</v>
      </c>
      <c r="L666" s="217">
        <f t="shared" si="21"/>
        <v>-306632</v>
      </c>
    </row>
    <row r="667" spans="1:12" s="220" customFormat="1" ht="13.5" customHeight="1">
      <c r="A667" s="112"/>
      <c r="B667" s="113"/>
      <c r="C667" s="221" t="s">
        <v>1</v>
      </c>
      <c r="D667" s="965" t="s">
        <v>232</v>
      </c>
      <c r="E667" s="917"/>
      <c r="F667" s="966"/>
      <c r="G667" s="228">
        <v>1943342</v>
      </c>
      <c r="H667" s="229">
        <v>1782403</v>
      </c>
      <c r="I667" s="229">
        <v>1475771</v>
      </c>
      <c r="J667" s="230">
        <v>75.900000000000006</v>
      </c>
      <c r="K667" s="250">
        <f t="shared" si="22"/>
        <v>1.7790376633297596E-3</v>
      </c>
      <c r="L667" s="229">
        <f t="shared" si="21"/>
        <v>-306632</v>
      </c>
    </row>
    <row r="668" spans="1:12" ht="39" customHeight="1">
      <c r="A668" s="822"/>
      <c r="B668" s="823"/>
      <c r="C668" s="823"/>
      <c r="D668" s="251" t="s">
        <v>1</v>
      </c>
      <c r="E668" s="979" t="s">
        <v>371</v>
      </c>
      <c r="F668" s="903"/>
      <c r="G668" s="236">
        <v>0</v>
      </c>
      <c r="H668" s="237">
        <v>5500</v>
      </c>
      <c r="I668" s="237">
        <v>5210</v>
      </c>
      <c r="J668" s="238">
        <v>0</v>
      </c>
      <c r="K668" s="239">
        <f t="shared" si="22"/>
        <v>6.2806399000576973E-6</v>
      </c>
      <c r="L668" s="237">
        <f t="shared" si="21"/>
        <v>-290</v>
      </c>
    </row>
    <row r="669" spans="1:12" ht="48.75" customHeight="1">
      <c r="A669" s="820"/>
      <c r="B669" s="113"/>
      <c r="C669" s="113"/>
      <c r="D669" s="226"/>
      <c r="E669" s="986" t="s">
        <v>309</v>
      </c>
      <c r="F669" s="906"/>
      <c r="G669" s="240">
        <v>206000</v>
      </c>
      <c r="H669" s="241">
        <v>226000</v>
      </c>
      <c r="I669" s="241">
        <v>224969</v>
      </c>
      <c r="J669" s="242">
        <v>109.2</v>
      </c>
      <c r="K669" s="243">
        <f t="shared" si="22"/>
        <v>2.7119947748101346E-4</v>
      </c>
      <c r="L669" s="241">
        <f t="shared" si="21"/>
        <v>-1031</v>
      </c>
    </row>
    <row r="670" spans="1:12" ht="14.25" customHeight="1">
      <c r="A670" s="112"/>
      <c r="B670" s="113"/>
      <c r="C670" s="113"/>
      <c r="D670" s="226"/>
      <c r="E670" s="967" t="s">
        <v>268</v>
      </c>
      <c r="F670" s="894"/>
      <c r="G670" s="222">
        <v>28000</v>
      </c>
      <c r="H670" s="223">
        <v>10000</v>
      </c>
      <c r="I670" s="223">
        <v>5715</v>
      </c>
      <c r="J670" s="224">
        <v>20.399999999999999</v>
      </c>
      <c r="K670" s="225">
        <f t="shared" si="22"/>
        <v>6.8894159364356501E-6</v>
      </c>
      <c r="L670" s="223">
        <f t="shared" si="21"/>
        <v>-4285</v>
      </c>
    </row>
    <row r="671" spans="1:12" ht="21.75" customHeight="1">
      <c r="A671" s="112"/>
      <c r="B671" s="113"/>
      <c r="C671" s="113"/>
      <c r="D671" s="226"/>
      <c r="E671" s="967" t="s">
        <v>306</v>
      </c>
      <c r="F671" s="894"/>
      <c r="G671" s="222">
        <v>27270</v>
      </c>
      <c r="H671" s="223">
        <v>10620</v>
      </c>
      <c r="I671" s="223">
        <v>0</v>
      </c>
      <c r="J671" s="224">
        <v>0</v>
      </c>
      <c r="K671" s="225">
        <f t="shared" si="22"/>
        <v>0</v>
      </c>
      <c r="L671" s="223">
        <f t="shared" si="21"/>
        <v>-10620</v>
      </c>
    </row>
    <row r="672" spans="1:12" ht="11.85" customHeight="1">
      <c r="A672" s="112"/>
      <c r="B672" s="113"/>
      <c r="C672" s="113"/>
      <c r="D672" s="226"/>
      <c r="E672" s="967" t="s">
        <v>312</v>
      </c>
      <c r="F672" s="894"/>
      <c r="G672" s="222">
        <v>2319</v>
      </c>
      <c r="H672" s="223">
        <v>1267</v>
      </c>
      <c r="I672" s="223">
        <v>480</v>
      </c>
      <c r="J672" s="224">
        <v>20.7</v>
      </c>
      <c r="K672" s="225">
        <f t="shared" si="22"/>
        <v>5.7863860883449033E-7</v>
      </c>
      <c r="L672" s="223">
        <f t="shared" si="21"/>
        <v>-787</v>
      </c>
    </row>
    <row r="673" spans="1:12" ht="11.85" customHeight="1">
      <c r="A673" s="112"/>
      <c r="B673" s="113"/>
      <c r="C673" s="113"/>
      <c r="D673" s="226"/>
      <c r="E673" s="967" t="s">
        <v>274</v>
      </c>
      <c r="F673" s="894"/>
      <c r="G673" s="222">
        <v>409</v>
      </c>
      <c r="H673" s="223">
        <v>224</v>
      </c>
      <c r="I673" s="223">
        <v>85</v>
      </c>
      <c r="J673" s="224">
        <v>20.7</v>
      </c>
      <c r="K673" s="225">
        <f t="shared" si="22"/>
        <v>1.0246725364777433E-7</v>
      </c>
      <c r="L673" s="223">
        <f t="shared" si="21"/>
        <v>-139</v>
      </c>
    </row>
    <row r="674" spans="1:12" ht="11.85" customHeight="1">
      <c r="A674" s="112"/>
      <c r="B674" s="113"/>
      <c r="C674" s="113"/>
      <c r="D674" s="226"/>
      <c r="E674" s="967" t="s">
        <v>236</v>
      </c>
      <c r="F674" s="894"/>
      <c r="G674" s="222">
        <v>2000</v>
      </c>
      <c r="H674" s="223">
        <v>1586</v>
      </c>
      <c r="I674" s="223">
        <v>86</v>
      </c>
      <c r="J674" s="224">
        <v>4.3</v>
      </c>
      <c r="K674" s="225">
        <f t="shared" si="22"/>
        <v>1.0367275074951285E-7</v>
      </c>
      <c r="L674" s="223">
        <f t="shared" si="21"/>
        <v>-1500</v>
      </c>
    </row>
    <row r="675" spans="1:12" ht="11.85" customHeight="1">
      <c r="A675" s="112"/>
      <c r="B675" s="113"/>
      <c r="C675" s="113"/>
      <c r="D675" s="226"/>
      <c r="E675" s="967" t="s">
        <v>313</v>
      </c>
      <c r="F675" s="894"/>
      <c r="G675" s="222">
        <v>509</v>
      </c>
      <c r="H675" s="223">
        <v>279</v>
      </c>
      <c r="I675" s="223">
        <v>83</v>
      </c>
      <c r="J675" s="224">
        <v>16.2</v>
      </c>
      <c r="K675" s="225">
        <f t="shared" si="22"/>
        <v>1.0005625944429728E-7</v>
      </c>
      <c r="L675" s="223">
        <f t="shared" si="21"/>
        <v>-196</v>
      </c>
    </row>
    <row r="676" spans="1:12" ht="11.85" customHeight="1">
      <c r="A676" s="112"/>
      <c r="B676" s="113"/>
      <c r="C676" s="113"/>
      <c r="D676" s="226"/>
      <c r="E676" s="967" t="s">
        <v>278</v>
      </c>
      <c r="F676" s="894"/>
      <c r="G676" s="222">
        <v>90</v>
      </c>
      <c r="H676" s="223">
        <v>49</v>
      </c>
      <c r="I676" s="223">
        <v>15</v>
      </c>
      <c r="J676" s="224">
        <v>16.2</v>
      </c>
      <c r="K676" s="225">
        <f t="shared" si="22"/>
        <v>1.8082456526077823E-8</v>
      </c>
      <c r="L676" s="223">
        <f t="shared" si="21"/>
        <v>-34</v>
      </c>
    </row>
    <row r="677" spans="1:12" ht="11.85" customHeight="1">
      <c r="A677" s="112"/>
      <c r="B677" s="113"/>
      <c r="C677" s="113"/>
      <c r="D677" s="226"/>
      <c r="E677" s="967" t="s">
        <v>237</v>
      </c>
      <c r="F677" s="894"/>
      <c r="G677" s="222">
        <v>1500</v>
      </c>
      <c r="H677" s="223">
        <v>1000</v>
      </c>
      <c r="I677" s="223">
        <v>0</v>
      </c>
      <c r="J677" s="224">
        <v>0</v>
      </c>
      <c r="K677" s="225">
        <f t="shared" si="22"/>
        <v>0</v>
      </c>
      <c r="L677" s="223">
        <f t="shared" si="21"/>
        <v>-1000</v>
      </c>
    </row>
    <row r="678" spans="1:12" ht="11.85" customHeight="1">
      <c r="A678" s="112"/>
      <c r="B678" s="113"/>
      <c r="C678" s="113"/>
      <c r="D678" s="226"/>
      <c r="E678" s="967" t="s">
        <v>314</v>
      </c>
      <c r="F678" s="894"/>
      <c r="G678" s="222">
        <v>132</v>
      </c>
      <c r="H678" s="223">
        <v>73</v>
      </c>
      <c r="I678" s="223">
        <v>12</v>
      </c>
      <c r="J678" s="224">
        <v>8.9</v>
      </c>
      <c r="K678" s="225">
        <f t="shared" si="22"/>
        <v>1.4465965220862258E-8</v>
      </c>
      <c r="L678" s="223">
        <f t="shared" si="21"/>
        <v>-61</v>
      </c>
    </row>
    <row r="679" spans="1:12" ht="11.85" customHeight="1">
      <c r="A679" s="112"/>
      <c r="B679" s="113"/>
      <c r="C679" s="113"/>
      <c r="D679" s="226"/>
      <c r="E679" s="967" t="s">
        <v>280</v>
      </c>
      <c r="F679" s="894"/>
      <c r="G679" s="222">
        <v>23</v>
      </c>
      <c r="H679" s="223">
        <v>13</v>
      </c>
      <c r="I679" s="223">
        <v>2</v>
      </c>
      <c r="J679" s="224">
        <v>9</v>
      </c>
      <c r="K679" s="225">
        <f t="shared" si="22"/>
        <v>2.4109942034770432E-9</v>
      </c>
      <c r="L679" s="223">
        <f t="shared" si="21"/>
        <v>-11</v>
      </c>
    </row>
    <row r="680" spans="1:12" ht="11.85" customHeight="1">
      <c r="A680" s="112"/>
      <c r="B680" s="113"/>
      <c r="C680" s="113"/>
      <c r="D680" s="226"/>
      <c r="E680" s="967" t="s">
        <v>239</v>
      </c>
      <c r="F680" s="894"/>
      <c r="G680" s="222">
        <v>93000</v>
      </c>
      <c r="H680" s="223">
        <v>62776</v>
      </c>
      <c r="I680" s="223">
        <v>31897</v>
      </c>
      <c r="J680" s="224">
        <v>34.299999999999997</v>
      </c>
      <c r="K680" s="225">
        <f t="shared" si="22"/>
        <v>3.8451741054153624E-5</v>
      </c>
      <c r="L680" s="223">
        <f t="shared" si="21"/>
        <v>-30879</v>
      </c>
    </row>
    <row r="681" spans="1:12" ht="11.85" customHeight="1">
      <c r="A681" s="112"/>
      <c r="B681" s="113"/>
      <c r="C681" s="113"/>
      <c r="D681" s="226"/>
      <c r="E681" s="967" t="s">
        <v>281</v>
      </c>
      <c r="F681" s="894"/>
      <c r="G681" s="222">
        <v>0</v>
      </c>
      <c r="H681" s="223">
        <v>6741</v>
      </c>
      <c r="I681" s="223">
        <v>6666</v>
      </c>
      <c r="J681" s="224">
        <v>0</v>
      </c>
      <c r="K681" s="225">
        <f t="shared" si="22"/>
        <v>8.0358436801889843E-6</v>
      </c>
      <c r="L681" s="223">
        <f t="shared" si="21"/>
        <v>-75</v>
      </c>
    </row>
    <row r="682" spans="1:12" ht="11.85" customHeight="1">
      <c r="A682" s="112" t="s">
        <v>1</v>
      </c>
      <c r="B682" s="113"/>
      <c r="C682" s="113"/>
      <c r="D682" s="226"/>
      <c r="E682" s="967" t="s">
        <v>282</v>
      </c>
      <c r="F682" s="894"/>
      <c r="G682" s="222">
        <v>0</v>
      </c>
      <c r="H682" s="223">
        <v>1191</v>
      </c>
      <c r="I682" s="223">
        <v>1176</v>
      </c>
      <c r="J682" s="224">
        <v>0</v>
      </c>
      <c r="K682" s="225">
        <f t="shared" si="22"/>
        <v>1.4176645916445012E-6</v>
      </c>
      <c r="L682" s="223">
        <f t="shared" si="21"/>
        <v>-15</v>
      </c>
    </row>
    <row r="683" spans="1:12" ht="11.85" customHeight="1">
      <c r="A683" s="112"/>
      <c r="B683" s="113"/>
      <c r="C683" s="113"/>
      <c r="D683" s="226"/>
      <c r="E683" s="967" t="s">
        <v>240</v>
      </c>
      <c r="F683" s="894"/>
      <c r="G683" s="222">
        <v>132000</v>
      </c>
      <c r="H683" s="223">
        <v>140919</v>
      </c>
      <c r="I683" s="223">
        <v>130264</v>
      </c>
      <c r="J683" s="224">
        <v>98.7</v>
      </c>
      <c r="K683" s="225">
        <f t="shared" si="22"/>
        <v>1.5703287446086677E-4</v>
      </c>
      <c r="L683" s="223">
        <f t="shared" si="21"/>
        <v>-10655</v>
      </c>
    </row>
    <row r="684" spans="1:12" ht="11.85" customHeight="1">
      <c r="A684" s="112"/>
      <c r="B684" s="113"/>
      <c r="C684" s="113"/>
      <c r="D684" s="226"/>
      <c r="E684" s="967" t="s">
        <v>283</v>
      </c>
      <c r="F684" s="894"/>
      <c r="G684" s="222">
        <v>0</v>
      </c>
      <c r="H684" s="223">
        <v>2975</v>
      </c>
      <c r="I684" s="223">
        <v>309</v>
      </c>
      <c r="J684" s="224">
        <v>0</v>
      </c>
      <c r="K684" s="225">
        <f t="shared" si="22"/>
        <v>3.7249860443720315E-7</v>
      </c>
      <c r="L684" s="223">
        <f t="shared" si="21"/>
        <v>-2666</v>
      </c>
    </row>
    <row r="685" spans="1:12" ht="11.85" customHeight="1">
      <c r="A685" s="112"/>
      <c r="B685" s="113"/>
      <c r="C685" s="113"/>
      <c r="D685" s="226"/>
      <c r="E685" s="967" t="s">
        <v>284</v>
      </c>
      <c r="F685" s="894"/>
      <c r="G685" s="222">
        <v>0</v>
      </c>
      <c r="H685" s="223">
        <v>525</v>
      </c>
      <c r="I685" s="223">
        <v>55</v>
      </c>
      <c r="J685" s="224">
        <v>0</v>
      </c>
      <c r="K685" s="225">
        <f t="shared" si="22"/>
        <v>6.6302340595618689E-8</v>
      </c>
      <c r="L685" s="223">
        <f t="shared" si="21"/>
        <v>-470</v>
      </c>
    </row>
    <row r="686" spans="1:12" ht="11.85" customHeight="1">
      <c r="A686" s="112"/>
      <c r="B686" s="113"/>
      <c r="C686" s="113"/>
      <c r="D686" s="226"/>
      <c r="E686" s="967" t="s">
        <v>335</v>
      </c>
      <c r="F686" s="894"/>
      <c r="G686" s="222">
        <v>4000</v>
      </c>
      <c r="H686" s="223">
        <v>2670</v>
      </c>
      <c r="I686" s="223">
        <v>2222</v>
      </c>
      <c r="J686" s="224">
        <v>55.5</v>
      </c>
      <c r="K686" s="225">
        <f t="shared" si="22"/>
        <v>2.6786145600629946E-6</v>
      </c>
      <c r="L686" s="223">
        <f t="shared" si="21"/>
        <v>-448</v>
      </c>
    </row>
    <row r="687" spans="1:12" ht="11.85" customHeight="1">
      <c r="A687" s="112"/>
      <c r="B687" s="113"/>
      <c r="C687" s="113"/>
      <c r="D687" s="226"/>
      <c r="E687" s="967" t="s">
        <v>244</v>
      </c>
      <c r="F687" s="894"/>
      <c r="G687" s="222">
        <v>739498</v>
      </c>
      <c r="H687" s="223">
        <v>792281</v>
      </c>
      <c r="I687" s="223">
        <v>728210</v>
      </c>
      <c r="J687" s="224">
        <v>98.5</v>
      </c>
      <c r="K687" s="225">
        <f t="shared" si="22"/>
        <v>8.778550444570088E-4</v>
      </c>
      <c r="L687" s="223">
        <f t="shared" si="21"/>
        <v>-64071</v>
      </c>
    </row>
    <row r="688" spans="1:12" ht="11.85" customHeight="1">
      <c r="A688" s="112"/>
      <c r="B688" s="113"/>
      <c r="C688" s="113"/>
      <c r="D688" s="226"/>
      <c r="E688" s="967" t="s">
        <v>285</v>
      </c>
      <c r="F688" s="894"/>
      <c r="G688" s="222">
        <v>0</v>
      </c>
      <c r="H688" s="223">
        <v>39957</v>
      </c>
      <c r="I688" s="223">
        <v>18937</v>
      </c>
      <c r="J688" s="224">
        <v>0</v>
      </c>
      <c r="K688" s="225">
        <f t="shared" si="22"/>
        <v>2.2828498615622382E-5</v>
      </c>
      <c r="L688" s="223">
        <f t="shared" si="21"/>
        <v>-21020</v>
      </c>
    </row>
    <row r="689" spans="1:12" ht="11.85" customHeight="1">
      <c r="A689" s="112"/>
      <c r="B689" s="113"/>
      <c r="C689" s="113"/>
      <c r="D689" s="226"/>
      <c r="E689" s="967" t="s">
        <v>286</v>
      </c>
      <c r="F689" s="894"/>
      <c r="G689" s="222">
        <v>0</v>
      </c>
      <c r="H689" s="223">
        <v>7052</v>
      </c>
      <c r="I689" s="223">
        <v>3342</v>
      </c>
      <c r="J689" s="224">
        <v>0</v>
      </c>
      <c r="K689" s="225">
        <f t="shared" si="22"/>
        <v>4.0287713140101392E-6</v>
      </c>
      <c r="L689" s="223">
        <f t="shared" si="21"/>
        <v>-3710</v>
      </c>
    </row>
    <row r="690" spans="1:12" ht="11.85" customHeight="1">
      <c r="A690" s="112"/>
      <c r="B690" s="113"/>
      <c r="C690" s="113"/>
      <c r="D690" s="226"/>
      <c r="E690" s="967" t="s">
        <v>248</v>
      </c>
      <c r="F690" s="894"/>
      <c r="G690" s="222">
        <v>184000</v>
      </c>
      <c r="H690" s="223">
        <v>146222</v>
      </c>
      <c r="I690" s="223">
        <v>74207</v>
      </c>
      <c r="J690" s="224">
        <v>40.299999999999997</v>
      </c>
      <c r="K690" s="225">
        <f t="shared" si="22"/>
        <v>8.9456323428710468E-5</v>
      </c>
      <c r="L690" s="223">
        <f t="shared" si="21"/>
        <v>-72015</v>
      </c>
    </row>
    <row r="691" spans="1:12" ht="11.85" customHeight="1">
      <c r="A691" s="112"/>
      <c r="B691" s="113"/>
      <c r="C691" s="113"/>
      <c r="D691" s="226"/>
      <c r="E691" s="967" t="s">
        <v>287</v>
      </c>
      <c r="F691" s="894"/>
      <c r="G691" s="222">
        <v>0</v>
      </c>
      <c r="H691" s="223">
        <v>1691</v>
      </c>
      <c r="I691" s="223">
        <v>795</v>
      </c>
      <c r="J691" s="224">
        <v>0</v>
      </c>
      <c r="K691" s="225">
        <f t="shared" si="22"/>
        <v>9.5837019588212467E-7</v>
      </c>
      <c r="L691" s="223">
        <f t="shared" si="21"/>
        <v>-896</v>
      </c>
    </row>
    <row r="692" spans="1:12" ht="11.85" customHeight="1">
      <c r="A692" s="112"/>
      <c r="B692" s="113"/>
      <c r="C692" s="113"/>
      <c r="D692" s="226"/>
      <c r="E692" s="967" t="s">
        <v>288</v>
      </c>
      <c r="F692" s="894"/>
      <c r="G692" s="222">
        <v>0</v>
      </c>
      <c r="H692" s="223">
        <v>299</v>
      </c>
      <c r="I692" s="223">
        <v>140</v>
      </c>
      <c r="J692" s="224">
        <v>0</v>
      </c>
      <c r="K692" s="225">
        <f t="shared" si="22"/>
        <v>1.6876959424339302E-7</v>
      </c>
      <c r="L692" s="223">
        <f t="shared" si="21"/>
        <v>-159</v>
      </c>
    </row>
    <row r="693" spans="1:12" ht="11.85" customHeight="1">
      <c r="A693" s="820"/>
      <c r="B693" s="113"/>
      <c r="C693" s="113"/>
      <c r="D693" s="226"/>
      <c r="E693" s="967" t="s">
        <v>250</v>
      </c>
      <c r="F693" s="894"/>
      <c r="G693" s="222">
        <v>15000</v>
      </c>
      <c r="H693" s="223">
        <v>8600</v>
      </c>
      <c r="I693" s="223">
        <v>4541</v>
      </c>
      <c r="J693" s="224">
        <v>30.3</v>
      </c>
      <c r="K693" s="225">
        <f t="shared" si="22"/>
        <v>5.4741623389946263E-6</v>
      </c>
      <c r="L693" s="223">
        <f t="shared" si="21"/>
        <v>-4059</v>
      </c>
    </row>
    <row r="694" spans="1:12" ht="11.85" customHeight="1">
      <c r="A694" s="820"/>
      <c r="B694" s="113"/>
      <c r="C694" s="113"/>
      <c r="D694" s="226"/>
      <c r="E694" s="967" t="s">
        <v>251</v>
      </c>
      <c r="F694" s="894"/>
      <c r="G694" s="222">
        <v>437380</v>
      </c>
      <c r="H694" s="223">
        <v>232991</v>
      </c>
      <c r="I694" s="223">
        <v>158332</v>
      </c>
      <c r="J694" s="224">
        <v>36.200000000000003</v>
      </c>
      <c r="K694" s="225">
        <f t="shared" si="22"/>
        <v>1.908687671124636E-4</v>
      </c>
      <c r="L694" s="223">
        <f t="shared" si="21"/>
        <v>-74659</v>
      </c>
    </row>
    <row r="695" spans="1:12" ht="11.85" customHeight="1">
      <c r="A695" s="820"/>
      <c r="B695" s="113"/>
      <c r="C695" s="113"/>
      <c r="D695" s="226"/>
      <c r="E695" s="967" t="s">
        <v>321</v>
      </c>
      <c r="F695" s="894"/>
      <c r="G695" s="222">
        <v>1498</v>
      </c>
      <c r="H695" s="223">
        <v>1461</v>
      </c>
      <c r="I695" s="223">
        <v>1368</v>
      </c>
      <c r="J695" s="224">
        <v>91.3</v>
      </c>
      <c r="K695" s="225">
        <f t="shared" si="22"/>
        <v>1.6491200351782974E-6</v>
      </c>
      <c r="L695" s="223">
        <f t="shared" si="21"/>
        <v>-93</v>
      </c>
    </row>
    <row r="696" spans="1:12" ht="11.85" customHeight="1">
      <c r="A696" s="820"/>
      <c r="B696" s="113"/>
      <c r="C696" s="113"/>
      <c r="D696" s="226"/>
      <c r="E696" s="967" t="s">
        <v>297</v>
      </c>
      <c r="F696" s="894"/>
      <c r="G696" s="222">
        <v>264</v>
      </c>
      <c r="H696" s="223">
        <v>257</v>
      </c>
      <c r="I696" s="223">
        <v>241</v>
      </c>
      <c r="J696" s="224">
        <v>91.5</v>
      </c>
      <c r="K696" s="225">
        <f t="shared" si="22"/>
        <v>2.9052480151898369E-7</v>
      </c>
      <c r="L696" s="223">
        <f t="shared" si="21"/>
        <v>-16</v>
      </c>
    </row>
    <row r="697" spans="1:12" ht="11.85" customHeight="1">
      <c r="A697" s="820"/>
      <c r="B697" s="113"/>
      <c r="C697" s="113"/>
      <c r="D697" s="226"/>
      <c r="E697" s="967" t="s">
        <v>252</v>
      </c>
      <c r="F697" s="894"/>
      <c r="G697" s="222">
        <v>59300</v>
      </c>
      <c r="H697" s="223">
        <v>67634</v>
      </c>
      <c r="I697" s="223">
        <v>67591</v>
      </c>
      <c r="J697" s="224">
        <v>114</v>
      </c>
      <c r="K697" s="225">
        <f t="shared" si="22"/>
        <v>8.1480754603608413E-5</v>
      </c>
      <c r="L697" s="223">
        <f t="shared" si="21"/>
        <v>-43</v>
      </c>
    </row>
    <row r="698" spans="1:12" ht="11.85" customHeight="1">
      <c r="A698" s="112"/>
      <c r="B698" s="113"/>
      <c r="C698" s="113"/>
      <c r="D698" s="226"/>
      <c r="E698" s="967" t="s">
        <v>257</v>
      </c>
      <c r="F698" s="894"/>
      <c r="G698" s="222">
        <v>150</v>
      </c>
      <c r="H698" s="223">
        <v>0</v>
      </c>
      <c r="I698" s="223">
        <v>0</v>
      </c>
      <c r="J698" s="224">
        <v>0</v>
      </c>
      <c r="K698" s="225">
        <f t="shared" si="22"/>
        <v>0</v>
      </c>
      <c r="L698" s="223">
        <f t="shared" si="21"/>
        <v>0</v>
      </c>
    </row>
    <row r="699" spans="1:12" ht="22.5" customHeight="1">
      <c r="A699" s="112"/>
      <c r="B699" s="113"/>
      <c r="C699" s="113"/>
      <c r="D699" s="226"/>
      <c r="E699" s="967" t="s">
        <v>258</v>
      </c>
      <c r="F699" s="894"/>
      <c r="G699" s="222">
        <v>3000</v>
      </c>
      <c r="H699" s="223">
        <v>6000</v>
      </c>
      <c r="I699" s="223">
        <v>5802</v>
      </c>
      <c r="J699" s="224">
        <v>193.4</v>
      </c>
      <c r="K699" s="225">
        <f t="shared" si="22"/>
        <v>6.9942941842869021E-6</v>
      </c>
      <c r="L699" s="223">
        <f t="shared" si="21"/>
        <v>-198</v>
      </c>
    </row>
    <row r="700" spans="1:12" ht="11.85" customHeight="1">
      <c r="A700" s="149"/>
      <c r="B700" s="150"/>
      <c r="C700" s="150"/>
      <c r="D700" s="227"/>
      <c r="E700" s="967" t="s">
        <v>308</v>
      </c>
      <c r="F700" s="894"/>
      <c r="G700" s="222">
        <v>6000</v>
      </c>
      <c r="H700" s="223">
        <v>3550</v>
      </c>
      <c r="I700" s="223">
        <v>3019</v>
      </c>
      <c r="J700" s="224">
        <v>50.3</v>
      </c>
      <c r="K700" s="225">
        <f t="shared" si="22"/>
        <v>3.6393957501485966E-6</v>
      </c>
      <c r="L700" s="223">
        <f t="shared" si="21"/>
        <v>-531</v>
      </c>
    </row>
    <row r="701" spans="1:12" s="213" customFormat="1" ht="20.25" customHeight="1">
      <c r="A701" s="1010" t="s">
        <v>145</v>
      </c>
      <c r="B701" s="1011"/>
      <c r="C701" s="1011"/>
      <c r="D701" s="1011"/>
      <c r="E701" s="1011"/>
      <c r="F701" s="1012"/>
      <c r="G701" s="825">
        <v>430000</v>
      </c>
      <c r="H701" s="826">
        <v>510000</v>
      </c>
      <c r="I701" s="826">
        <v>508458</v>
      </c>
      <c r="J701" s="827">
        <v>118.3</v>
      </c>
      <c r="K701" s="828">
        <f t="shared" si="22"/>
        <v>6.1294464535576517E-4</v>
      </c>
      <c r="L701" s="826">
        <f t="shared" si="21"/>
        <v>-1542</v>
      </c>
    </row>
    <row r="702" spans="1:12" s="213" customFormat="1" ht="15" customHeight="1">
      <c r="A702" s="821" t="s">
        <v>1</v>
      </c>
      <c r="B702" s="253"/>
      <c r="C702" s="962" t="s">
        <v>372</v>
      </c>
      <c r="D702" s="963"/>
      <c r="E702" s="963"/>
      <c r="F702" s="964"/>
      <c r="G702" s="246">
        <v>105000</v>
      </c>
      <c r="H702" s="247">
        <v>105000</v>
      </c>
      <c r="I702" s="247">
        <v>105000</v>
      </c>
      <c r="J702" s="248">
        <v>100</v>
      </c>
      <c r="K702" s="249">
        <f t="shared" si="22"/>
        <v>1.2657719568254477E-4</v>
      </c>
      <c r="L702" s="247">
        <f t="shared" si="21"/>
        <v>0</v>
      </c>
    </row>
    <row r="703" spans="1:12" s="220" customFormat="1" ht="13.5" customHeight="1">
      <c r="A703" s="112"/>
      <c r="B703" s="113"/>
      <c r="C703" s="221" t="s">
        <v>1</v>
      </c>
      <c r="D703" s="965" t="s">
        <v>232</v>
      </c>
      <c r="E703" s="917"/>
      <c r="F703" s="966"/>
      <c r="G703" s="228">
        <v>105000</v>
      </c>
      <c r="H703" s="229">
        <v>105000</v>
      </c>
      <c r="I703" s="229">
        <v>105000</v>
      </c>
      <c r="J703" s="230">
        <v>100</v>
      </c>
      <c r="K703" s="250">
        <f t="shared" si="22"/>
        <v>1.2657719568254477E-4</v>
      </c>
      <c r="L703" s="229">
        <f t="shared" si="21"/>
        <v>0</v>
      </c>
    </row>
    <row r="704" spans="1:12" ht="11.85" customHeight="1">
      <c r="A704" s="112"/>
      <c r="B704" s="113"/>
      <c r="C704" s="150"/>
      <c r="D704" s="234" t="s">
        <v>1</v>
      </c>
      <c r="E704" s="967" t="s">
        <v>373</v>
      </c>
      <c r="F704" s="894"/>
      <c r="G704" s="222">
        <v>105000</v>
      </c>
      <c r="H704" s="223">
        <v>105000</v>
      </c>
      <c r="I704" s="223">
        <v>105000</v>
      </c>
      <c r="J704" s="224">
        <v>100</v>
      </c>
      <c r="K704" s="225">
        <f t="shared" si="22"/>
        <v>1.2657719568254477E-4</v>
      </c>
      <c r="L704" s="223">
        <f t="shared" si="21"/>
        <v>0</v>
      </c>
    </row>
    <row r="705" spans="1:12" s="213" customFormat="1" ht="15" customHeight="1">
      <c r="A705" s="232"/>
      <c r="B705" s="253"/>
      <c r="C705" s="980" t="s">
        <v>374</v>
      </c>
      <c r="D705" s="981"/>
      <c r="E705" s="981"/>
      <c r="F705" s="982"/>
      <c r="G705" s="216">
        <v>90000</v>
      </c>
      <c r="H705" s="217">
        <v>90000</v>
      </c>
      <c r="I705" s="217">
        <v>90000</v>
      </c>
      <c r="J705" s="218">
        <v>100</v>
      </c>
      <c r="K705" s="219">
        <f t="shared" si="22"/>
        <v>1.0849473915646693E-4</v>
      </c>
      <c r="L705" s="217">
        <f t="shared" si="21"/>
        <v>0</v>
      </c>
    </row>
    <row r="706" spans="1:12" s="220" customFormat="1" ht="13.5" customHeight="1">
      <c r="A706" s="112"/>
      <c r="B706" s="113"/>
      <c r="C706" s="221" t="s">
        <v>1</v>
      </c>
      <c r="D706" s="965" t="s">
        <v>232</v>
      </c>
      <c r="E706" s="917"/>
      <c r="F706" s="966"/>
      <c r="G706" s="228">
        <v>90000</v>
      </c>
      <c r="H706" s="229">
        <v>90000</v>
      </c>
      <c r="I706" s="229">
        <v>90000</v>
      </c>
      <c r="J706" s="230">
        <v>100</v>
      </c>
      <c r="K706" s="250">
        <f t="shared" si="22"/>
        <v>1.0849473915646693E-4</v>
      </c>
      <c r="L706" s="229">
        <f t="shared" si="21"/>
        <v>0</v>
      </c>
    </row>
    <row r="707" spans="1:12" ht="25.5" customHeight="1">
      <c r="A707" s="112"/>
      <c r="B707" s="113"/>
      <c r="C707" s="113"/>
      <c r="D707" s="1008" t="s">
        <v>1</v>
      </c>
      <c r="E707" s="967" t="s">
        <v>375</v>
      </c>
      <c r="F707" s="894"/>
      <c r="G707" s="222">
        <v>90000</v>
      </c>
      <c r="H707" s="223">
        <v>0</v>
      </c>
      <c r="I707" s="223">
        <v>0</v>
      </c>
      <c r="J707" s="224">
        <v>0</v>
      </c>
      <c r="K707" s="225">
        <f t="shared" si="22"/>
        <v>0</v>
      </c>
      <c r="L707" s="223">
        <f t="shared" si="21"/>
        <v>0</v>
      </c>
    </row>
    <row r="708" spans="1:12" ht="12" customHeight="1">
      <c r="A708" s="112"/>
      <c r="B708" s="113"/>
      <c r="C708" s="150"/>
      <c r="D708" s="1009"/>
      <c r="E708" s="967" t="s">
        <v>373</v>
      </c>
      <c r="F708" s="894"/>
      <c r="G708" s="222">
        <v>0</v>
      </c>
      <c r="H708" s="223">
        <v>90000</v>
      </c>
      <c r="I708" s="223">
        <v>90000</v>
      </c>
      <c r="J708" s="224">
        <v>0</v>
      </c>
      <c r="K708" s="225">
        <f t="shared" si="22"/>
        <v>1.0849473915646693E-4</v>
      </c>
      <c r="L708" s="224"/>
    </row>
    <row r="709" spans="1:12" s="213" customFormat="1" ht="15" customHeight="1">
      <c r="A709" s="232"/>
      <c r="B709" s="253"/>
      <c r="C709" s="980" t="s">
        <v>146</v>
      </c>
      <c r="D709" s="981"/>
      <c r="E709" s="981"/>
      <c r="F709" s="982"/>
      <c r="G709" s="216">
        <v>24000</v>
      </c>
      <c r="H709" s="217">
        <v>19300</v>
      </c>
      <c r="I709" s="217">
        <v>19224</v>
      </c>
      <c r="J709" s="218">
        <v>80.099999999999994</v>
      </c>
      <c r="K709" s="219">
        <f t="shared" si="22"/>
        <v>2.3174476283821338E-5</v>
      </c>
      <c r="L709" s="217">
        <f t="shared" ref="L709:L731" si="23">+I709-H709</f>
        <v>-76</v>
      </c>
    </row>
    <row r="710" spans="1:12" s="220" customFormat="1" ht="13.5" customHeight="1">
      <c r="A710" s="112"/>
      <c r="B710" s="113"/>
      <c r="C710" s="221" t="s">
        <v>1</v>
      </c>
      <c r="D710" s="965" t="s">
        <v>232</v>
      </c>
      <c r="E710" s="917"/>
      <c r="F710" s="966"/>
      <c r="G710" s="228">
        <v>24000</v>
      </c>
      <c r="H710" s="229">
        <v>19300</v>
      </c>
      <c r="I710" s="229">
        <v>19224</v>
      </c>
      <c r="J710" s="230">
        <v>80.099999999999994</v>
      </c>
      <c r="K710" s="250">
        <f t="shared" si="22"/>
        <v>2.3174476283821338E-5</v>
      </c>
      <c r="L710" s="229">
        <f t="shared" si="23"/>
        <v>-76</v>
      </c>
    </row>
    <row r="711" spans="1:12" ht="24" customHeight="1">
      <c r="A711" s="112"/>
      <c r="B711" s="113"/>
      <c r="C711" s="150"/>
      <c r="D711" s="234" t="s">
        <v>1</v>
      </c>
      <c r="E711" s="967" t="s">
        <v>310</v>
      </c>
      <c r="F711" s="894"/>
      <c r="G711" s="222">
        <v>24000</v>
      </c>
      <c r="H711" s="223">
        <v>19300</v>
      </c>
      <c r="I711" s="223">
        <v>19224</v>
      </c>
      <c r="J711" s="224">
        <v>80.099999999999994</v>
      </c>
      <c r="K711" s="225">
        <f t="shared" si="22"/>
        <v>2.3174476283821338E-5</v>
      </c>
      <c r="L711" s="223">
        <f t="shared" si="23"/>
        <v>-76</v>
      </c>
    </row>
    <row r="712" spans="1:12" s="213" customFormat="1" ht="15" customHeight="1">
      <c r="A712" s="232"/>
      <c r="B712" s="253"/>
      <c r="C712" s="980" t="s">
        <v>376</v>
      </c>
      <c r="D712" s="981"/>
      <c r="E712" s="981"/>
      <c r="F712" s="982"/>
      <c r="G712" s="216">
        <v>150000</v>
      </c>
      <c r="H712" s="217">
        <v>154700</v>
      </c>
      <c r="I712" s="217">
        <v>154700</v>
      </c>
      <c r="J712" s="218">
        <v>103.1</v>
      </c>
      <c r="K712" s="219">
        <f t="shared" si="22"/>
        <v>1.8649040163894927E-4</v>
      </c>
      <c r="L712" s="217">
        <f t="shared" si="23"/>
        <v>0</v>
      </c>
    </row>
    <row r="713" spans="1:12" s="220" customFormat="1" ht="13.5" customHeight="1">
      <c r="A713" s="112"/>
      <c r="B713" s="113"/>
      <c r="C713" s="221" t="s">
        <v>1</v>
      </c>
      <c r="D713" s="965" t="s">
        <v>232</v>
      </c>
      <c r="E713" s="917"/>
      <c r="F713" s="966"/>
      <c r="G713" s="228">
        <v>150000</v>
      </c>
      <c r="H713" s="229">
        <v>154700</v>
      </c>
      <c r="I713" s="229">
        <v>154700</v>
      </c>
      <c r="J713" s="230">
        <v>103.1</v>
      </c>
      <c r="K713" s="250">
        <f t="shared" si="22"/>
        <v>1.8649040163894927E-4</v>
      </c>
      <c r="L713" s="229">
        <f t="shared" si="23"/>
        <v>0</v>
      </c>
    </row>
    <row r="714" spans="1:12" ht="25.5" customHeight="1">
      <c r="A714" s="112"/>
      <c r="B714" s="113"/>
      <c r="C714" s="150"/>
      <c r="D714" s="234" t="s">
        <v>1</v>
      </c>
      <c r="E714" s="967" t="s">
        <v>310</v>
      </c>
      <c r="F714" s="894"/>
      <c r="G714" s="222">
        <v>150000</v>
      </c>
      <c r="H714" s="223">
        <v>154700</v>
      </c>
      <c r="I714" s="223">
        <v>154700</v>
      </c>
      <c r="J714" s="224">
        <v>103.1</v>
      </c>
      <c r="K714" s="225">
        <f t="shared" si="22"/>
        <v>1.8649040163894927E-4</v>
      </c>
      <c r="L714" s="223">
        <f t="shared" si="23"/>
        <v>0</v>
      </c>
    </row>
    <row r="715" spans="1:12" s="213" customFormat="1" ht="15" customHeight="1">
      <c r="A715" s="232"/>
      <c r="B715" s="253"/>
      <c r="C715" s="980" t="s">
        <v>147</v>
      </c>
      <c r="D715" s="981"/>
      <c r="E715" s="981"/>
      <c r="F715" s="982"/>
      <c r="G715" s="216">
        <v>61000</v>
      </c>
      <c r="H715" s="217">
        <v>141000</v>
      </c>
      <c r="I715" s="217">
        <v>139533</v>
      </c>
      <c r="J715" s="218">
        <v>228.7</v>
      </c>
      <c r="K715" s="219">
        <f t="shared" si="22"/>
        <v>1.6820662709688113E-4</v>
      </c>
      <c r="L715" s="217">
        <f t="shared" si="23"/>
        <v>-1467</v>
      </c>
    </row>
    <row r="716" spans="1:12" s="220" customFormat="1" ht="13.5" customHeight="1">
      <c r="A716" s="112"/>
      <c r="B716" s="113"/>
      <c r="C716" s="221" t="s">
        <v>1</v>
      </c>
      <c r="D716" s="965" t="s">
        <v>232</v>
      </c>
      <c r="E716" s="917"/>
      <c r="F716" s="966"/>
      <c r="G716" s="228">
        <v>61000</v>
      </c>
      <c r="H716" s="229">
        <v>141000</v>
      </c>
      <c r="I716" s="229">
        <v>139533</v>
      </c>
      <c r="J716" s="230">
        <v>228.7</v>
      </c>
      <c r="K716" s="250">
        <f t="shared" si="22"/>
        <v>1.6820662709688113E-4</v>
      </c>
      <c r="L716" s="229">
        <f t="shared" si="23"/>
        <v>-1467</v>
      </c>
    </row>
    <row r="717" spans="1:12" ht="24" customHeight="1">
      <c r="A717" s="112"/>
      <c r="B717" s="113"/>
      <c r="C717" s="113"/>
      <c r="D717" s="221" t="s">
        <v>1</v>
      </c>
      <c r="E717" s="967" t="s">
        <v>310</v>
      </c>
      <c r="F717" s="894"/>
      <c r="G717" s="222">
        <v>3000</v>
      </c>
      <c r="H717" s="223">
        <v>3000</v>
      </c>
      <c r="I717" s="223">
        <v>3000</v>
      </c>
      <c r="J717" s="224">
        <v>100</v>
      </c>
      <c r="K717" s="225">
        <f t="shared" si="22"/>
        <v>3.6164913052155645E-6</v>
      </c>
      <c r="L717" s="223">
        <f t="shared" si="23"/>
        <v>0</v>
      </c>
    </row>
    <row r="718" spans="1:12" ht="11.85" customHeight="1">
      <c r="A718" s="112"/>
      <c r="B718" s="113"/>
      <c r="C718" s="113"/>
      <c r="D718" s="226"/>
      <c r="E718" s="967" t="s">
        <v>236</v>
      </c>
      <c r="F718" s="894"/>
      <c r="G718" s="222">
        <v>0</v>
      </c>
      <c r="H718" s="223">
        <v>371</v>
      </c>
      <c r="I718" s="223">
        <v>368</v>
      </c>
      <c r="J718" s="224">
        <v>0</v>
      </c>
      <c r="K718" s="225">
        <f t="shared" si="22"/>
        <v>4.436229334397759E-7</v>
      </c>
      <c r="L718" s="223">
        <f t="shared" si="23"/>
        <v>-3</v>
      </c>
    </row>
    <row r="719" spans="1:12" ht="11.85" customHeight="1">
      <c r="A719" s="112" t="s">
        <v>1</v>
      </c>
      <c r="B719" s="113"/>
      <c r="C719" s="113"/>
      <c r="D719" s="226"/>
      <c r="E719" s="967" t="s">
        <v>237</v>
      </c>
      <c r="F719" s="894"/>
      <c r="G719" s="222">
        <v>0</v>
      </c>
      <c r="H719" s="223">
        <v>55</v>
      </c>
      <c r="I719" s="223">
        <v>52</v>
      </c>
      <c r="J719" s="224">
        <v>0</v>
      </c>
      <c r="K719" s="225">
        <f t="shared" si="22"/>
        <v>6.268584929040312E-8</v>
      </c>
      <c r="L719" s="223">
        <f t="shared" si="23"/>
        <v>-3</v>
      </c>
    </row>
    <row r="720" spans="1:12" ht="11.85" customHeight="1">
      <c r="A720" s="112"/>
      <c r="B720" s="113"/>
      <c r="C720" s="113"/>
      <c r="D720" s="226"/>
      <c r="E720" s="967" t="s">
        <v>239</v>
      </c>
      <c r="F720" s="894"/>
      <c r="G720" s="222">
        <v>13000</v>
      </c>
      <c r="H720" s="223">
        <v>3850</v>
      </c>
      <c r="I720" s="223">
        <v>3840</v>
      </c>
      <c r="J720" s="224">
        <v>29.5</v>
      </c>
      <c r="K720" s="225">
        <f t="shared" si="22"/>
        <v>4.6291088706759226E-6</v>
      </c>
      <c r="L720" s="223">
        <f t="shared" si="23"/>
        <v>-10</v>
      </c>
    </row>
    <row r="721" spans="1:12" ht="11.85" customHeight="1">
      <c r="A721" s="112"/>
      <c r="B721" s="113"/>
      <c r="C721" s="113"/>
      <c r="D721" s="226"/>
      <c r="E721" s="967" t="s">
        <v>240</v>
      </c>
      <c r="F721" s="894"/>
      <c r="G721" s="222">
        <v>15000</v>
      </c>
      <c r="H721" s="223">
        <v>26213</v>
      </c>
      <c r="I721" s="223">
        <v>26194</v>
      </c>
      <c r="J721" s="224">
        <v>174.6</v>
      </c>
      <c r="K721" s="225">
        <f t="shared" si="22"/>
        <v>3.1576791082938831E-5</v>
      </c>
      <c r="L721" s="223">
        <f t="shared" si="23"/>
        <v>-19</v>
      </c>
    </row>
    <row r="722" spans="1:12" ht="11.85" customHeight="1">
      <c r="A722" s="112"/>
      <c r="B722" s="113"/>
      <c r="C722" s="113"/>
      <c r="D722" s="226"/>
      <c r="E722" s="967" t="s">
        <v>244</v>
      </c>
      <c r="F722" s="894"/>
      <c r="G722" s="222">
        <v>28000</v>
      </c>
      <c r="H722" s="223">
        <v>104511</v>
      </c>
      <c r="I722" s="223">
        <v>104079</v>
      </c>
      <c r="J722" s="224">
        <v>371.7</v>
      </c>
      <c r="K722" s="225">
        <f t="shared" si="22"/>
        <v>1.2546693285184359E-4</v>
      </c>
      <c r="L722" s="223">
        <f t="shared" si="23"/>
        <v>-432</v>
      </c>
    </row>
    <row r="723" spans="1:12" ht="28.5" customHeight="1">
      <c r="A723" s="149"/>
      <c r="B723" s="150"/>
      <c r="C723" s="150"/>
      <c r="D723" s="227"/>
      <c r="E723" s="967" t="s">
        <v>258</v>
      </c>
      <c r="F723" s="894"/>
      <c r="G723" s="222">
        <v>2000</v>
      </c>
      <c r="H723" s="223">
        <v>3000</v>
      </c>
      <c r="I723" s="223">
        <v>2000</v>
      </c>
      <c r="J723" s="224">
        <v>100</v>
      </c>
      <c r="K723" s="225">
        <f t="shared" si="22"/>
        <v>2.4109942034770432E-6</v>
      </c>
      <c r="L723" s="223">
        <f t="shared" si="23"/>
        <v>-1000</v>
      </c>
    </row>
    <row r="724" spans="1:12" s="213" customFormat="1" ht="16.5" customHeight="1">
      <c r="A724" s="959" t="s">
        <v>377</v>
      </c>
      <c r="B724" s="960"/>
      <c r="C724" s="960"/>
      <c r="D724" s="960"/>
      <c r="E724" s="960"/>
      <c r="F724" s="961"/>
      <c r="G724" s="825">
        <v>15100000</v>
      </c>
      <c r="H724" s="826">
        <v>10600000</v>
      </c>
      <c r="I724" s="826">
        <v>9678370</v>
      </c>
      <c r="J724" s="827">
        <v>64.099999999999994</v>
      </c>
      <c r="K724" s="828">
        <f t="shared" si="22"/>
        <v>1.1667246984553055E-2</v>
      </c>
      <c r="L724" s="826">
        <f t="shared" si="23"/>
        <v>-921630</v>
      </c>
    </row>
    <row r="725" spans="1:12" s="213" customFormat="1" ht="33" customHeight="1">
      <c r="A725" s="821" t="s">
        <v>1</v>
      </c>
      <c r="B725" s="253"/>
      <c r="C725" s="962" t="s">
        <v>378</v>
      </c>
      <c r="D725" s="963"/>
      <c r="E725" s="963"/>
      <c r="F725" s="964"/>
      <c r="G725" s="246">
        <v>15100000</v>
      </c>
      <c r="H725" s="247">
        <v>10600000</v>
      </c>
      <c r="I725" s="247">
        <v>9678370</v>
      </c>
      <c r="J725" s="248">
        <v>64.099999999999994</v>
      </c>
      <c r="K725" s="249">
        <f t="shared" ref="K725:K788" si="24">+I725/$I$7</f>
        <v>1.1667246984553055E-2</v>
      </c>
      <c r="L725" s="247">
        <f t="shared" si="23"/>
        <v>-921630</v>
      </c>
    </row>
    <row r="726" spans="1:12" s="220" customFormat="1" ht="13.5" customHeight="1">
      <c r="A726" s="112"/>
      <c r="B726" s="113"/>
      <c r="C726" s="221" t="s">
        <v>1</v>
      </c>
      <c r="D726" s="965" t="s">
        <v>232</v>
      </c>
      <c r="E726" s="917"/>
      <c r="F726" s="966"/>
      <c r="G726" s="228">
        <v>15100000</v>
      </c>
      <c r="H726" s="229">
        <v>10600000</v>
      </c>
      <c r="I726" s="229">
        <v>9678370</v>
      </c>
      <c r="J726" s="230">
        <v>64.099999999999994</v>
      </c>
      <c r="K726" s="250">
        <f t="shared" si="24"/>
        <v>1.1667246984553055E-2</v>
      </c>
      <c r="L726" s="229">
        <f t="shared" si="23"/>
        <v>-921630</v>
      </c>
    </row>
    <row r="727" spans="1:12" ht="38.25" customHeight="1">
      <c r="A727" s="149"/>
      <c r="B727" s="150"/>
      <c r="C727" s="150"/>
      <c r="D727" s="258" t="s">
        <v>1</v>
      </c>
      <c r="E727" s="967" t="s">
        <v>379</v>
      </c>
      <c r="F727" s="894"/>
      <c r="G727" s="222">
        <v>15100000</v>
      </c>
      <c r="H727" s="223">
        <v>10600000</v>
      </c>
      <c r="I727" s="223">
        <v>9678370</v>
      </c>
      <c r="J727" s="224">
        <v>64.099999999999994</v>
      </c>
      <c r="K727" s="225">
        <f t="shared" si="24"/>
        <v>1.1667246984553055E-2</v>
      </c>
      <c r="L727" s="223">
        <f t="shared" si="23"/>
        <v>-921630</v>
      </c>
    </row>
    <row r="728" spans="1:12" s="213" customFormat="1" ht="16.5" customHeight="1">
      <c r="A728" s="959" t="s">
        <v>156</v>
      </c>
      <c r="B728" s="960"/>
      <c r="C728" s="960"/>
      <c r="D728" s="960"/>
      <c r="E728" s="960"/>
      <c r="F728" s="961"/>
      <c r="G728" s="825">
        <v>44707560</v>
      </c>
      <c r="H728" s="826">
        <v>5076808</v>
      </c>
      <c r="I728" s="826">
        <v>0</v>
      </c>
      <c r="J728" s="827">
        <v>0</v>
      </c>
      <c r="K728" s="828">
        <f t="shared" si="24"/>
        <v>0</v>
      </c>
      <c r="L728" s="826">
        <f t="shared" si="23"/>
        <v>-5076808</v>
      </c>
    </row>
    <row r="729" spans="1:12" s="213" customFormat="1" ht="15" customHeight="1">
      <c r="A729" s="821"/>
      <c r="B729" s="253"/>
      <c r="C729" s="962" t="s">
        <v>380</v>
      </c>
      <c r="D729" s="963"/>
      <c r="E729" s="963"/>
      <c r="F729" s="964"/>
      <c r="G729" s="246">
        <v>44707560</v>
      </c>
      <c r="H729" s="247">
        <v>5076808</v>
      </c>
      <c r="I729" s="247">
        <v>0</v>
      </c>
      <c r="J729" s="248">
        <v>0</v>
      </c>
      <c r="K729" s="249">
        <f t="shared" si="24"/>
        <v>0</v>
      </c>
      <c r="L729" s="247">
        <f t="shared" si="23"/>
        <v>-5076808</v>
      </c>
    </row>
    <row r="730" spans="1:12" s="220" customFormat="1" ht="13.5" customHeight="1">
      <c r="A730" s="112"/>
      <c r="B730" s="113"/>
      <c r="C730" s="221" t="s">
        <v>1</v>
      </c>
      <c r="D730" s="965" t="s">
        <v>232</v>
      </c>
      <c r="E730" s="917"/>
      <c r="F730" s="966"/>
      <c r="G730" s="228">
        <v>20900000</v>
      </c>
      <c r="H730" s="229">
        <v>1669309</v>
      </c>
      <c r="I730" s="229">
        <v>0</v>
      </c>
      <c r="J730" s="230">
        <v>0</v>
      </c>
      <c r="K730" s="250">
        <f t="shared" si="24"/>
        <v>0</v>
      </c>
      <c r="L730" s="229">
        <f t="shared" si="23"/>
        <v>-1669309</v>
      </c>
    </row>
    <row r="731" spans="1:12" ht="11.85" customHeight="1">
      <c r="A731" s="112"/>
      <c r="B731" s="113"/>
      <c r="C731" s="113"/>
      <c r="D731" s="231" t="s">
        <v>1</v>
      </c>
      <c r="E731" s="967" t="s">
        <v>381</v>
      </c>
      <c r="F731" s="894"/>
      <c r="G731" s="222">
        <v>20900000</v>
      </c>
      <c r="H731" s="223">
        <v>1669309</v>
      </c>
      <c r="I731" s="223">
        <v>0</v>
      </c>
      <c r="J731" s="224">
        <v>0</v>
      </c>
      <c r="K731" s="225">
        <f t="shared" si="24"/>
        <v>0</v>
      </c>
      <c r="L731" s="223">
        <f t="shared" si="23"/>
        <v>-1669309</v>
      </c>
    </row>
    <row r="732" spans="1:12" s="220" customFormat="1" ht="13.5" customHeight="1">
      <c r="A732" s="112"/>
      <c r="B732" s="113"/>
      <c r="C732" s="226"/>
      <c r="D732" s="965" t="s">
        <v>259</v>
      </c>
      <c r="E732" s="917"/>
      <c r="F732" s="966"/>
      <c r="G732" s="228">
        <v>23807560</v>
      </c>
      <c r="H732" s="229">
        <v>3407499</v>
      </c>
      <c r="I732" s="229">
        <v>0</v>
      </c>
      <c r="J732" s="230">
        <v>0</v>
      </c>
      <c r="K732" s="225">
        <f t="shared" si="24"/>
        <v>0</v>
      </c>
      <c r="L732" s="229"/>
    </row>
    <row r="733" spans="1:12" ht="11.85" customHeight="1">
      <c r="A733" s="149"/>
      <c r="B733" s="150"/>
      <c r="C733" s="150"/>
      <c r="D733" s="258" t="s">
        <v>1</v>
      </c>
      <c r="E733" s="967" t="s">
        <v>382</v>
      </c>
      <c r="F733" s="894"/>
      <c r="G733" s="222">
        <v>23807560</v>
      </c>
      <c r="H733" s="223">
        <v>3407499</v>
      </c>
      <c r="I733" s="223">
        <v>0</v>
      </c>
      <c r="J733" s="224">
        <v>0</v>
      </c>
      <c r="K733" s="225">
        <f t="shared" si="24"/>
        <v>0</v>
      </c>
      <c r="L733" s="224"/>
    </row>
    <row r="734" spans="1:12" s="213" customFormat="1" ht="16.5" customHeight="1">
      <c r="A734" s="959" t="s">
        <v>169</v>
      </c>
      <c r="B734" s="960"/>
      <c r="C734" s="960"/>
      <c r="D734" s="960"/>
      <c r="E734" s="960"/>
      <c r="F734" s="961"/>
      <c r="G734" s="825">
        <v>19444072</v>
      </c>
      <c r="H734" s="826">
        <v>19301333</v>
      </c>
      <c r="I734" s="826">
        <v>18566078</v>
      </c>
      <c r="J734" s="827">
        <v>95.5</v>
      </c>
      <c r="K734" s="828">
        <f t="shared" si="24"/>
        <v>2.2381353219651325E-2</v>
      </c>
      <c r="L734" s="826">
        <f t="shared" ref="L734:L797" si="25">+I734-H734</f>
        <v>-735255</v>
      </c>
    </row>
    <row r="735" spans="1:12" s="213" customFormat="1" ht="15" customHeight="1">
      <c r="A735" s="821" t="s">
        <v>1</v>
      </c>
      <c r="B735" s="253"/>
      <c r="C735" s="962" t="s">
        <v>383</v>
      </c>
      <c r="D735" s="963"/>
      <c r="E735" s="963"/>
      <c r="F735" s="964"/>
      <c r="G735" s="246">
        <v>553150</v>
      </c>
      <c r="H735" s="247">
        <v>675528</v>
      </c>
      <c r="I735" s="247">
        <v>675528</v>
      </c>
      <c r="J735" s="248">
        <v>122.1</v>
      </c>
      <c r="K735" s="249">
        <f t="shared" si="24"/>
        <v>8.1434704614321998E-4</v>
      </c>
      <c r="L735" s="247">
        <f t="shared" si="25"/>
        <v>0</v>
      </c>
    </row>
    <row r="736" spans="1:12" s="220" customFormat="1" ht="13.5" customHeight="1">
      <c r="A736" s="820"/>
      <c r="B736" s="113"/>
      <c r="C736" s="221" t="s">
        <v>1</v>
      </c>
      <c r="D736" s="965" t="s">
        <v>232</v>
      </c>
      <c r="E736" s="917"/>
      <c r="F736" s="966"/>
      <c r="G736" s="228">
        <v>553150</v>
      </c>
      <c r="H736" s="229">
        <v>675528</v>
      </c>
      <c r="I736" s="229">
        <v>675528</v>
      </c>
      <c r="J736" s="230">
        <v>122.1</v>
      </c>
      <c r="K736" s="250">
        <f t="shared" si="24"/>
        <v>8.1434704614321998E-4</v>
      </c>
      <c r="L736" s="229">
        <f t="shared" si="25"/>
        <v>0</v>
      </c>
    </row>
    <row r="737" spans="1:12" ht="13.5" customHeight="1">
      <c r="A737" s="822"/>
      <c r="B737" s="823"/>
      <c r="C737" s="823"/>
      <c r="D737" s="251" t="s">
        <v>1</v>
      </c>
      <c r="E737" s="979" t="s">
        <v>233</v>
      </c>
      <c r="F737" s="903"/>
      <c r="G737" s="236">
        <v>0</v>
      </c>
      <c r="H737" s="237">
        <v>2548</v>
      </c>
      <c r="I737" s="237">
        <v>2548</v>
      </c>
      <c r="J737" s="238">
        <v>0</v>
      </c>
      <c r="K737" s="239">
        <f t="shared" si="24"/>
        <v>3.0716066152297529E-6</v>
      </c>
      <c r="L737" s="237">
        <f t="shared" si="25"/>
        <v>0</v>
      </c>
    </row>
    <row r="738" spans="1:12" ht="11.85" customHeight="1">
      <c r="A738" s="820"/>
      <c r="B738" s="113"/>
      <c r="C738" s="113"/>
      <c r="D738" s="226"/>
      <c r="E738" s="986" t="s">
        <v>234</v>
      </c>
      <c r="F738" s="906"/>
      <c r="G738" s="240">
        <v>369035</v>
      </c>
      <c r="H738" s="241">
        <v>362757</v>
      </c>
      <c r="I738" s="241">
        <v>362757</v>
      </c>
      <c r="J738" s="242">
        <v>98.3</v>
      </c>
      <c r="K738" s="243">
        <f t="shared" si="24"/>
        <v>4.3730251213536085E-4</v>
      </c>
      <c r="L738" s="241">
        <f t="shared" si="25"/>
        <v>0</v>
      </c>
    </row>
    <row r="739" spans="1:12" ht="11.85" customHeight="1">
      <c r="A739" s="820"/>
      <c r="B739" s="113"/>
      <c r="C739" s="113"/>
      <c r="D739" s="226"/>
      <c r="E739" s="967" t="s">
        <v>235</v>
      </c>
      <c r="F739" s="894"/>
      <c r="G739" s="222">
        <v>28709</v>
      </c>
      <c r="H739" s="223">
        <v>26565</v>
      </c>
      <c r="I739" s="223">
        <v>26565</v>
      </c>
      <c r="J739" s="224">
        <v>92.5</v>
      </c>
      <c r="K739" s="225">
        <f t="shared" si="24"/>
        <v>3.2024030507683826E-5</v>
      </c>
      <c r="L739" s="223">
        <f t="shared" si="25"/>
        <v>0</v>
      </c>
    </row>
    <row r="740" spans="1:12" ht="11.85" customHeight="1">
      <c r="A740" s="820"/>
      <c r="B740" s="113"/>
      <c r="C740" s="113"/>
      <c r="D740" s="226"/>
      <c r="E740" s="967" t="s">
        <v>236</v>
      </c>
      <c r="F740" s="894"/>
      <c r="G740" s="222">
        <v>66423</v>
      </c>
      <c r="H740" s="223">
        <v>64976</v>
      </c>
      <c r="I740" s="223">
        <v>64976</v>
      </c>
      <c r="J740" s="224">
        <v>97.8</v>
      </c>
      <c r="K740" s="225">
        <f t="shared" si="24"/>
        <v>7.8328379682562178E-5</v>
      </c>
      <c r="L740" s="223">
        <f t="shared" si="25"/>
        <v>0</v>
      </c>
    </row>
    <row r="741" spans="1:12" ht="11.85" customHeight="1">
      <c r="A741" s="820"/>
      <c r="B741" s="113"/>
      <c r="C741" s="113"/>
      <c r="D741" s="226"/>
      <c r="E741" s="967" t="s">
        <v>237</v>
      </c>
      <c r="F741" s="968"/>
      <c r="G741" s="222">
        <v>9148</v>
      </c>
      <c r="H741" s="223">
        <v>6929</v>
      </c>
      <c r="I741" s="223">
        <v>6929</v>
      </c>
      <c r="J741" s="224">
        <v>75.7</v>
      </c>
      <c r="K741" s="225">
        <f t="shared" si="24"/>
        <v>8.3528894179462147E-6</v>
      </c>
      <c r="L741" s="223">
        <f t="shared" si="25"/>
        <v>0</v>
      </c>
    </row>
    <row r="742" spans="1:12" ht="11.85" customHeight="1">
      <c r="A742" s="820"/>
      <c r="B742" s="113"/>
      <c r="C742" s="113"/>
      <c r="D742" s="226"/>
      <c r="E742" s="967" t="s">
        <v>240</v>
      </c>
      <c r="F742" s="894"/>
      <c r="G742" s="222">
        <v>2571</v>
      </c>
      <c r="H742" s="223">
        <v>68231</v>
      </c>
      <c r="I742" s="223">
        <v>68231</v>
      </c>
      <c r="J742" s="224">
        <v>2653.9</v>
      </c>
      <c r="K742" s="225">
        <f t="shared" si="24"/>
        <v>8.2252272748721067E-5</v>
      </c>
      <c r="L742" s="223">
        <f t="shared" si="25"/>
        <v>0</v>
      </c>
    </row>
    <row r="743" spans="1:12" ht="11.85" customHeight="1">
      <c r="A743" s="820"/>
      <c r="B743" s="113"/>
      <c r="C743" s="113"/>
      <c r="D743" s="226"/>
      <c r="E743" s="967" t="s">
        <v>335</v>
      </c>
      <c r="F743" s="894"/>
      <c r="G743" s="222">
        <v>851</v>
      </c>
      <c r="H743" s="223">
        <v>51916</v>
      </c>
      <c r="I743" s="223">
        <v>51916</v>
      </c>
      <c r="J743" s="224">
        <v>6100.6</v>
      </c>
      <c r="K743" s="225">
        <f t="shared" si="24"/>
        <v>6.2584587533857079E-5</v>
      </c>
      <c r="L743" s="223">
        <f t="shared" si="25"/>
        <v>0</v>
      </c>
    </row>
    <row r="744" spans="1:12" ht="11.85" customHeight="1">
      <c r="A744" s="112"/>
      <c r="B744" s="113"/>
      <c r="C744" s="113"/>
      <c r="D744" s="226"/>
      <c r="E744" s="967" t="s">
        <v>243</v>
      </c>
      <c r="F744" s="894"/>
      <c r="G744" s="222">
        <v>156</v>
      </c>
      <c r="H744" s="223">
        <v>328</v>
      </c>
      <c r="I744" s="223">
        <v>328</v>
      </c>
      <c r="J744" s="224">
        <v>210.3</v>
      </c>
      <c r="K744" s="225">
        <f t="shared" si="24"/>
        <v>3.9540304937023503E-7</v>
      </c>
      <c r="L744" s="223">
        <f t="shared" si="25"/>
        <v>0</v>
      </c>
    </row>
    <row r="745" spans="1:12" ht="12" customHeight="1">
      <c r="A745" s="112"/>
      <c r="B745" s="113"/>
      <c r="C745" s="113"/>
      <c r="D745" s="226"/>
      <c r="E745" s="967" t="s">
        <v>244</v>
      </c>
      <c r="F745" s="894"/>
      <c r="G745" s="222">
        <v>101</v>
      </c>
      <c r="H745" s="223">
        <v>13458</v>
      </c>
      <c r="I745" s="223">
        <v>13458</v>
      </c>
      <c r="J745" s="224">
        <v>13324.8</v>
      </c>
      <c r="K745" s="225">
        <f t="shared" si="24"/>
        <v>1.6223579995197022E-5</v>
      </c>
      <c r="L745" s="223">
        <f t="shared" si="25"/>
        <v>0</v>
      </c>
    </row>
    <row r="746" spans="1:12" ht="11.85" customHeight="1">
      <c r="A746" s="112"/>
      <c r="B746" s="113"/>
      <c r="C746" s="113"/>
      <c r="D746" s="226"/>
      <c r="E746" s="967" t="s">
        <v>245</v>
      </c>
      <c r="F746" s="894"/>
      <c r="G746" s="222">
        <v>2496</v>
      </c>
      <c r="H746" s="223">
        <v>2494</v>
      </c>
      <c r="I746" s="223">
        <v>2494</v>
      </c>
      <c r="J746" s="224">
        <v>99.9</v>
      </c>
      <c r="K746" s="225">
        <f t="shared" si="24"/>
        <v>3.0065097717358725E-6</v>
      </c>
      <c r="L746" s="223">
        <f t="shared" si="25"/>
        <v>0</v>
      </c>
    </row>
    <row r="747" spans="1:12" ht="25.5" customHeight="1">
      <c r="A747" s="112"/>
      <c r="B747" s="113"/>
      <c r="C747" s="113"/>
      <c r="D747" s="226"/>
      <c r="E747" s="967" t="s">
        <v>249</v>
      </c>
      <c r="F747" s="894"/>
      <c r="G747" s="222">
        <v>54637</v>
      </c>
      <c r="H747" s="223">
        <v>54637</v>
      </c>
      <c r="I747" s="223">
        <v>54637</v>
      </c>
      <c r="J747" s="224">
        <v>100</v>
      </c>
      <c r="K747" s="225">
        <f t="shared" si="24"/>
        <v>6.5864745147687604E-5</v>
      </c>
      <c r="L747" s="223">
        <f t="shared" si="25"/>
        <v>0</v>
      </c>
    </row>
    <row r="748" spans="1:12" ht="11.85" customHeight="1">
      <c r="A748" s="112"/>
      <c r="B748" s="113"/>
      <c r="C748" s="150"/>
      <c r="D748" s="227"/>
      <c r="E748" s="967" t="s">
        <v>253</v>
      </c>
      <c r="F748" s="894"/>
      <c r="G748" s="222">
        <v>19023</v>
      </c>
      <c r="H748" s="223">
        <v>20689</v>
      </c>
      <c r="I748" s="223">
        <v>20689</v>
      </c>
      <c r="J748" s="224">
        <v>108.8</v>
      </c>
      <c r="K748" s="225">
        <f t="shared" si="24"/>
        <v>2.4940529537868272E-5</v>
      </c>
      <c r="L748" s="223">
        <f t="shared" si="25"/>
        <v>0</v>
      </c>
    </row>
    <row r="749" spans="1:12" s="213" customFormat="1" ht="15" customHeight="1">
      <c r="A749" s="232"/>
      <c r="B749" s="253"/>
      <c r="C749" s="980" t="s">
        <v>384</v>
      </c>
      <c r="D749" s="981"/>
      <c r="E749" s="981"/>
      <c r="F749" s="982"/>
      <c r="G749" s="216">
        <v>316824</v>
      </c>
      <c r="H749" s="217">
        <v>320436</v>
      </c>
      <c r="I749" s="217">
        <v>320436</v>
      </c>
      <c r="J749" s="218">
        <v>101.1</v>
      </c>
      <c r="K749" s="219">
        <f t="shared" si="24"/>
        <v>3.8628466929268489E-4</v>
      </c>
      <c r="L749" s="217">
        <f t="shared" si="25"/>
        <v>0</v>
      </c>
    </row>
    <row r="750" spans="1:12" s="220" customFormat="1" ht="13.5" customHeight="1">
      <c r="A750" s="112"/>
      <c r="B750" s="113"/>
      <c r="C750" s="221" t="s">
        <v>1</v>
      </c>
      <c r="D750" s="965" t="s">
        <v>232</v>
      </c>
      <c r="E750" s="917"/>
      <c r="F750" s="966"/>
      <c r="G750" s="228">
        <v>316824</v>
      </c>
      <c r="H750" s="229">
        <v>320436</v>
      </c>
      <c r="I750" s="229">
        <v>320436</v>
      </c>
      <c r="J750" s="230">
        <v>101.1</v>
      </c>
      <c r="K750" s="250">
        <f t="shared" si="24"/>
        <v>3.8628466929268489E-4</v>
      </c>
      <c r="L750" s="229">
        <f t="shared" si="25"/>
        <v>0</v>
      </c>
    </row>
    <row r="751" spans="1:12" ht="11.85" customHeight="1">
      <c r="A751" s="112"/>
      <c r="B751" s="113"/>
      <c r="C751" s="113"/>
      <c r="D751" s="221" t="s">
        <v>1</v>
      </c>
      <c r="E751" s="967" t="s">
        <v>234</v>
      </c>
      <c r="F751" s="894"/>
      <c r="G751" s="222">
        <v>199367</v>
      </c>
      <c r="H751" s="223">
        <v>200788</v>
      </c>
      <c r="I751" s="223">
        <v>200788</v>
      </c>
      <c r="J751" s="224">
        <v>100.7</v>
      </c>
      <c r="K751" s="225">
        <f t="shared" si="24"/>
        <v>2.4204935206387427E-4</v>
      </c>
      <c r="L751" s="223">
        <f t="shared" si="25"/>
        <v>0</v>
      </c>
    </row>
    <row r="752" spans="1:12" ht="11.85" customHeight="1">
      <c r="A752" s="112"/>
      <c r="B752" s="113"/>
      <c r="C752" s="113"/>
      <c r="D752" s="226"/>
      <c r="E752" s="967" t="s">
        <v>235</v>
      </c>
      <c r="F752" s="894"/>
      <c r="G752" s="222">
        <v>16676</v>
      </c>
      <c r="H752" s="223">
        <v>16509</v>
      </c>
      <c r="I752" s="223">
        <v>16509</v>
      </c>
      <c r="J752" s="224">
        <v>99</v>
      </c>
      <c r="K752" s="225">
        <f t="shared" si="24"/>
        <v>1.9901551652601252E-5</v>
      </c>
      <c r="L752" s="223">
        <f t="shared" si="25"/>
        <v>0</v>
      </c>
    </row>
    <row r="753" spans="1:12" ht="11.85" customHeight="1">
      <c r="A753" s="112"/>
      <c r="B753" s="113"/>
      <c r="C753" s="113"/>
      <c r="D753" s="226"/>
      <c r="E753" s="967" t="s">
        <v>236</v>
      </c>
      <c r="F753" s="894"/>
      <c r="G753" s="222">
        <v>36079</v>
      </c>
      <c r="H753" s="223">
        <v>36328</v>
      </c>
      <c r="I753" s="223">
        <v>36328</v>
      </c>
      <c r="J753" s="224">
        <v>100.7</v>
      </c>
      <c r="K753" s="225">
        <f t="shared" si="24"/>
        <v>4.3793298711957011E-5</v>
      </c>
      <c r="L753" s="223">
        <f t="shared" si="25"/>
        <v>0</v>
      </c>
    </row>
    <row r="754" spans="1:12" ht="11.85" customHeight="1">
      <c r="A754" s="112" t="s">
        <v>1</v>
      </c>
      <c r="B754" s="113"/>
      <c r="C754" s="113"/>
      <c r="D754" s="226"/>
      <c r="E754" s="967" t="s">
        <v>237</v>
      </c>
      <c r="F754" s="894"/>
      <c r="G754" s="222">
        <v>4969</v>
      </c>
      <c r="H754" s="223">
        <v>3450</v>
      </c>
      <c r="I754" s="223">
        <v>3450</v>
      </c>
      <c r="J754" s="224">
        <v>69.400000000000006</v>
      </c>
      <c r="K754" s="225">
        <f t="shared" si="24"/>
        <v>4.1589650009978993E-6</v>
      </c>
      <c r="L754" s="223">
        <f t="shared" si="25"/>
        <v>0</v>
      </c>
    </row>
    <row r="755" spans="1:12" ht="11.85" customHeight="1">
      <c r="A755" s="112"/>
      <c r="B755" s="113"/>
      <c r="C755" s="113"/>
      <c r="D755" s="226"/>
      <c r="E755" s="967" t="s">
        <v>240</v>
      </c>
      <c r="F755" s="894"/>
      <c r="G755" s="222">
        <v>1541</v>
      </c>
      <c r="H755" s="223">
        <v>2572</v>
      </c>
      <c r="I755" s="223">
        <v>2572</v>
      </c>
      <c r="J755" s="224">
        <v>166.9</v>
      </c>
      <c r="K755" s="225">
        <f t="shared" si="24"/>
        <v>3.1005385456714775E-6</v>
      </c>
      <c r="L755" s="223">
        <f t="shared" si="25"/>
        <v>0</v>
      </c>
    </row>
    <row r="756" spans="1:12" ht="12.75" customHeight="1">
      <c r="A756" s="112"/>
      <c r="B756" s="113"/>
      <c r="C756" s="113"/>
      <c r="D756" s="226"/>
      <c r="E756" s="967" t="s">
        <v>335</v>
      </c>
      <c r="F756" s="894"/>
      <c r="G756" s="222">
        <v>1086</v>
      </c>
      <c r="H756" s="223">
        <v>0</v>
      </c>
      <c r="I756" s="223">
        <v>0</v>
      </c>
      <c r="J756" s="224">
        <v>0</v>
      </c>
      <c r="K756" s="225">
        <f t="shared" si="24"/>
        <v>0</v>
      </c>
      <c r="L756" s="223">
        <f t="shared" si="25"/>
        <v>0</v>
      </c>
    </row>
    <row r="757" spans="1:12" ht="11.85" customHeight="1">
      <c r="A757" s="112"/>
      <c r="B757" s="113"/>
      <c r="C757" s="113"/>
      <c r="D757" s="226"/>
      <c r="E757" s="967" t="s">
        <v>244</v>
      </c>
      <c r="F757" s="894"/>
      <c r="G757" s="222">
        <v>1597</v>
      </c>
      <c r="H757" s="223">
        <v>1652</v>
      </c>
      <c r="I757" s="223">
        <v>1652</v>
      </c>
      <c r="J757" s="224">
        <v>103.4</v>
      </c>
      <c r="K757" s="225">
        <f t="shared" si="24"/>
        <v>1.9914812120720376E-6</v>
      </c>
      <c r="L757" s="223">
        <f t="shared" si="25"/>
        <v>0</v>
      </c>
    </row>
    <row r="758" spans="1:12" ht="11.85" customHeight="1">
      <c r="A758" s="112"/>
      <c r="B758" s="113"/>
      <c r="C758" s="113"/>
      <c r="D758" s="226"/>
      <c r="E758" s="967" t="s">
        <v>245</v>
      </c>
      <c r="F758" s="894"/>
      <c r="G758" s="222">
        <v>517</v>
      </c>
      <c r="H758" s="223">
        <v>517</v>
      </c>
      <c r="I758" s="223">
        <v>517</v>
      </c>
      <c r="J758" s="224">
        <v>100</v>
      </c>
      <c r="K758" s="225">
        <f t="shared" si="24"/>
        <v>6.2324200159881557E-7</v>
      </c>
      <c r="L758" s="223">
        <f t="shared" si="25"/>
        <v>0</v>
      </c>
    </row>
    <row r="759" spans="1:12" ht="24" customHeight="1">
      <c r="A759" s="112"/>
      <c r="B759" s="113"/>
      <c r="C759" s="113"/>
      <c r="D759" s="226"/>
      <c r="E759" s="967" t="s">
        <v>249</v>
      </c>
      <c r="F759" s="894"/>
      <c r="G759" s="222">
        <v>23416</v>
      </c>
      <c r="H759" s="223">
        <v>25042</v>
      </c>
      <c r="I759" s="223">
        <v>25042</v>
      </c>
      <c r="J759" s="224">
        <v>106.9</v>
      </c>
      <c r="K759" s="225">
        <f t="shared" si="24"/>
        <v>3.0188058421736056E-5</v>
      </c>
      <c r="L759" s="223">
        <f t="shared" si="25"/>
        <v>0</v>
      </c>
    </row>
    <row r="760" spans="1:12" ht="11.85" customHeight="1">
      <c r="A760" s="112"/>
      <c r="B760" s="113"/>
      <c r="C760" s="150"/>
      <c r="D760" s="227"/>
      <c r="E760" s="967" t="s">
        <v>253</v>
      </c>
      <c r="F760" s="894"/>
      <c r="G760" s="222">
        <v>31576</v>
      </c>
      <c r="H760" s="223">
        <v>33578</v>
      </c>
      <c r="I760" s="223">
        <v>33578</v>
      </c>
      <c r="J760" s="224">
        <v>106.3</v>
      </c>
      <c r="K760" s="225">
        <f t="shared" si="24"/>
        <v>4.0478181682176073E-5</v>
      </c>
      <c r="L760" s="223">
        <f t="shared" si="25"/>
        <v>0</v>
      </c>
    </row>
    <row r="761" spans="1:12" s="213" customFormat="1" ht="15" customHeight="1">
      <c r="A761" s="232" t="s">
        <v>1</v>
      </c>
      <c r="B761" s="253"/>
      <c r="C761" s="980" t="s">
        <v>170</v>
      </c>
      <c r="D761" s="981"/>
      <c r="E761" s="981"/>
      <c r="F761" s="982"/>
      <c r="G761" s="216">
        <v>757396</v>
      </c>
      <c r="H761" s="217">
        <v>879673</v>
      </c>
      <c r="I761" s="217">
        <v>869089</v>
      </c>
      <c r="J761" s="218">
        <v>114.8</v>
      </c>
      <c r="K761" s="219">
        <f t="shared" si="24"/>
        <v>1.0476842706528299E-3</v>
      </c>
      <c r="L761" s="217">
        <f t="shared" si="25"/>
        <v>-10584</v>
      </c>
    </row>
    <row r="762" spans="1:12" s="220" customFormat="1" ht="13.5" customHeight="1">
      <c r="A762" s="112"/>
      <c r="B762" s="113"/>
      <c r="C762" s="221" t="s">
        <v>1</v>
      </c>
      <c r="D762" s="965" t="s">
        <v>232</v>
      </c>
      <c r="E762" s="917"/>
      <c r="F762" s="966"/>
      <c r="G762" s="228">
        <v>757396</v>
      </c>
      <c r="H762" s="229">
        <v>853065</v>
      </c>
      <c r="I762" s="229">
        <v>842980</v>
      </c>
      <c r="J762" s="230">
        <v>111.3</v>
      </c>
      <c r="K762" s="250">
        <f t="shared" si="24"/>
        <v>1.016209946823539E-3</v>
      </c>
      <c r="L762" s="229">
        <f t="shared" si="25"/>
        <v>-10085</v>
      </c>
    </row>
    <row r="763" spans="1:12" ht="11.85" customHeight="1">
      <c r="A763" s="112"/>
      <c r="B763" s="113"/>
      <c r="C763" s="113"/>
      <c r="D763" s="221" t="s">
        <v>1</v>
      </c>
      <c r="E763" s="967" t="s">
        <v>233</v>
      </c>
      <c r="F763" s="894"/>
      <c r="G763" s="222">
        <v>24095</v>
      </c>
      <c r="H763" s="223">
        <v>24614</v>
      </c>
      <c r="I763" s="223">
        <v>24614</v>
      </c>
      <c r="J763" s="224">
        <v>102.2</v>
      </c>
      <c r="K763" s="225">
        <f t="shared" si="24"/>
        <v>2.9672105662191968E-5</v>
      </c>
      <c r="L763" s="223">
        <f t="shared" si="25"/>
        <v>0</v>
      </c>
    </row>
    <row r="764" spans="1:12" ht="11.85" customHeight="1">
      <c r="A764" s="112"/>
      <c r="B764" s="113"/>
      <c r="C764" s="113"/>
      <c r="D764" s="226"/>
      <c r="E764" s="967" t="s">
        <v>234</v>
      </c>
      <c r="F764" s="894"/>
      <c r="G764" s="222">
        <v>503287</v>
      </c>
      <c r="H764" s="223">
        <v>508918</v>
      </c>
      <c r="I764" s="223">
        <v>503734</v>
      </c>
      <c r="J764" s="224">
        <v>100.1</v>
      </c>
      <c r="K764" s="225">
        <f t="shared" si="24"/>
        <v>6.0724987704715238E-4</v>
      </c>
      <c r="L764" s="223">
        <f t="shared" si="25"/>
        <v>-5184</v>
      </c>
    </row>
    <row r="765" spans="1:12" ht="11.85" customHeight="1">
      <c r="A765" s="112"/>
      <c r="B765" s="113"/>
      <c r="C765" s="113"/>
      <c r="D765" s="226"/>
      <c r="E765" s="967" t="s">
        <v>235</v>
      </c>
      <c r="F765" s="894"/>
      <c r="G765" s="222">
        <v>40321</v>
      </c>
      <c r="H765" s="223">
        <v>38690</v>
      </c>
      <c r="I765" s="223">
        <v>38690</v>
      </c>
      <c r="J765" s="224">
        <v>96</v>
      </c>
      <c r="K765" s="225">
        <f t="shared" si="24"/>
        <v>4.66406828662634E-5</v>
      </c>
      <c r="L765" s="223">
        <f t="shared" si="25"/>
        <v>0</v>
      </c>
    </row>
    <row r="766" spans="1:12" ht="11.85" customHeight="1">
      <c r="A766" s="112"/>
      <c r="B766" s="113"/>
      <c r="C766" s="113"/>
      <c r="D766" s="226"/>
      <c r="E766" s="967" t="s">
        <v>236</v>
      </c>
      <c r="F766" s="894"/>
      <c r="G766" s="222">
        <v>95619</v>
      </c>
      <c r="H766" s="223">
        <v>91510</v>
      </c>
      <c r="I766" s="223">
        <v>91510</v>
      </c>
      <c r="J766" s="224">
        <v>95.7</v>
      </c>
      <c r="K766" s="225">
        <f t="shared" si="24"/>
        <v>1.1031503978009211E-4</v>
      </c>
      <c r="L766" s="223">
        <f t="shared" si="25"/>
        <v>0</v>
      </c>
    </row>
    <row r="767" spans="1:12" ht="11.85" customHeight="1">
      <c r="A767" s="112"/>
      <c r="B767" s="113"/>
      <c r="C767" s="113"/>
      <c r="D767" s="226"/>
      <c r="E767" s="967" t="s">
        <v>237</v>
      </c>
      <c r="F767" s="894"/>
      <c r="G767" s="222">
        <v>13700</v>
      </c>
      <c r="H767" s="223">
        <v>10417</v>
      </c>
      <c r="I767" s="223">
        <v>10417</v>
      </c>
      <c r="J767" s="224">
        <v>76</v>
      </c>
      <c r="K767" s="225">
        <f t="shared" si="24"/>
        <v>1.2557663308810178E-5</v>
      </c>
      <c r="L767" s="223">
        <f t="shared" si="25"/>
        <v>0</v>
      </c>
    </row>
    <row r="768" spans="1:12" ht="11.85" customHeight="1">
      <c r="A768" s="112"/>
      <c r="B768" s="113"/>
      <c r="C768" s="113"/>
      <c r="D768" s="226"/>
      <c r="E768" s="967" t="s">
        <v>239</v>
      </c>
      <c r="F768" s="894"/>
      <c r="G768" s="222">
        <v>1780</v>
      </c>
      <c r="H768" s="223">
        <v>2052</v>
      </c>
      <c r="I768" s="223">
        <v>2052</v>
      </c>
      <c r="J768" s="224">
        <v>115.3</v>
      </c>
      <c r="K768" s="225">
        <f t="shared" si="24"/>
        <v>2.4736800527674463E-6</v>
      </c>
      <c r="L768" s="223">
        <f t="shared" si="25"/>
        <v>0</v>
      </c>
    </row>
    <row r="769" spans="1:12" ht="11.85" customHeight="1">
      <c r="A769" s="112"/>
      <c r="B769" s="113"/>
      <c r="C769" s="113"/>
      <c r="D769" s="226"/>
      <c r="E769" s="967" t="s">
        <v>240</v>
      </c>
      <c r="F769" s="894"/>
      <c r="G769" s="222">
        <v>3230</v>
      </c>
      <c r="H769" s="223">
        <v>16489</v>
      </c>
      <c r="I769" s="223">
        <v>16489</v>
      </c>
      <c r="J769" s="224">
        <v>510.5</v>
      </c>
      <c r="K769" s="225">
        <f t="shared" si="24"/>
        <v>1.9877441710566482E-5</v>
      </c>
      <c r="L769" s="223">
        <f t="shared" si="25"/>
        <v>0</v>
      </c>
    </row>
    <row r="770" spans="1:12" ht="11.85" customHeight="1">
      <c r="A770" s="112"/>
      <c r="B770" s="113"/>
      <c r="C770" s="113"/>
      <c r="D770" s="226"/>
      <c r="E770" s="967" t="s">
        <v>335</v>
      </c>
      <c r="F770" s="894"/>
      <c r="G770" s="222">
        <v>0</v>
      </c>
      <c r="H770" s="223">
        <v>31247</v>
      </c>
      <c r="I770" s="223">
        <v>30731</v>
      </c>
      <c r="J770" s="224">
        <v>0</v>
      </c>
      <c r="K770" s="225">
        <f t="shared" si="24"/>
        <v>3.7046131433526501E-5</v>
      </c>
      <c r="L770" s="223">
        <f t="shared" si="25"/>
        <v>-516</v>
      </c>
    </row>
    <row r="771" spans="1:12" ht="11.85" customHeight="1">
      <c r="A771" s="112"/>
      <c r="B771" s="113"/>
      <c r="C771" s="113"/>
      <c r="D771" s="226"/>
      <c r="E771" s="967" t="s">
        <v>242</v>
      </c>
      <c r="F771" s="894"/>
      <c r="G771" s="222">
        <v>0</v>
      </c>
      <c r="H771" s="223">
        <v>52974</v>
      </c>
      <c r="I771" s="223">
        <v>48589</v>
      </c>
      <c r="J771" s="224">
        <v>0</v>
      </c>
      <c r="K771" s="225">
        <f t="shared" si="24"/>
        <v>5.857389867637302E-5</v>
      </c>
      <c r="L771" s="223">
        <f t="shared" si="25"/>
        <v>-4385</v>
      </c>
    </row>
    <row r="772" spans="1:12" ht="11.85" customHeight="1">
      <c r="A772" s="112"/>
      <c r="B772" s="113"/>
      <c r="C772" s="113"/>
      <c r="D772" s="226"/>
      <c r="E772" s="967" t="s">
        <v>243</v>
      </c>
      <c r="F772" s="894"/>
      <c r="G772" s="222">
        <v>0</v>
      </c>
      <c r="H772" s="223">
        <v>1820</v>
      </c>
      <c r="I772" s="223">
        <v>1820</v>
      </c>
      <c r="J772" s="224">
        <v>0</v>
      </c>
      <c r="K772" s="225">
        <f t="shared" si="24"/>
        <v>2.194004725164109E-6</v>
      </c>
      <c r="L772" s="223">
        <f t="shared" si="25"/>
        <v>0</v>
      </c>
    </row>
    <row r="773" spans="1:12" ht="11.85" customHeight="1">
      <c r="A773" s="820"/>
      <c r="B773" s="113"/>
      <c r="C773" s="113"/>
      <c r="D773" s="226"/>
      <c r="E773" s="967" t="s">
        <v>244</v>
      </c>
      <c r="F773" s="894"/>
      <c r="G773" s="222">
        <v>5097</v>
      </c>
      <c r="H773" s="223">
        <v>6399</v>
      </c>
      <c r="I773" s="223">
        <v>6399</v>
      </c>
      <c r="J773" s="224">
        <v>125.6</v>
      </c>
      <c r="K773" s="225">
        <f t="shared" si="24"/>
        <v>7.7139759540247986E-6</v>
      </c>
      <c r="L773" s="223">
        <f t="shared" si="25"/>
        <v>0</v>
      </c>
    </row>
    <row r="774" spans="1:12" ht="11.85" customHeight="1">
      <c r="A774" s="820"/>
      <c r="B774" s="113"/>
      <c r="C774" s="113"/>
      <c r="D774" s="226"/>
      <c r="E774" s="967" t="s">
        <v>245</v>
      </c>
      <c r="F774" s="894"/>
      <c r="G774" s="222">
        <v>361</v>
      </c>
      <c r="H774" s="223">
        <v>351</v>
      </c>
      <c r="I774" s="223">
        <v>351</v>
      </c>
      <c r="J774" s="224">
        <v>97.2</v>
      </c>
      <c r="K774" s="225">
        <f t="shared" si="24"/>
        <v>4.2312948271022106E-7</v>
      </c>
      <c r="L774" s="223">
        <f t="shared" si="25"/>
        <v>0</v>
      </c>
    </row>
    <row r="775" spans="1:12" ht="27" customHeight="1">
      <c r="A775" s="820"/>
      <c r="B775" s="113"/>
      <c r="C775" s="113"/>
      <c r="D775" s="226"/>
      <c r="E775" s="967" t="s">
        <v>247</v>
      </c>
      <c r="F775" s="894"/>
      <c r="G775" s="222">
        <v>699</v>
      </c>
      <c r="H775" s="223">
        <v>639</v>
      </c>
      <c r="I775" s="223">
        <v>639</v>
      </c>
      <c r="J775" s="224">
        <v>91.4</v>
      </c>
      <c r="K775" s="225">
        <f t="shared" si="24"/>
        <v>7.7031264801091528E-7</v>
      </c>
      <c r="L775" s="223">
        <f t="shared" si="25"/>
        <v>0</v>
      </c>
    </row>
    <row r="776" spans="1:12" ht="24.75" customHeight="1">
      <c r="A776" s="820"/>
      <c r="B776" s="113"/>
      <c r="C776" s="113"/>
      <c r="D776" s="226"/>
      <c r="E776" s="967" t="s">
        <v>249</v>
      </c>
      <c r="F776" s="894"/>
      <c r="G776" s="222">
        <v>38268</v>
      </c>
      <c r="H776" s="223">
        <v>37634</v>
      </c>
      <c r="I776" s="223">
        <v>37634</v>
      </c>
      <c r="J776" s="224">
        <v>98.3</v>
      </c>
      <c r="K776" s="225">
        <f t="shared" si="24"/>
        <v>4.5367677926827516E-5</v>
      </c>
      <c r="L776" s="223">
        <f t="shared" si="25"/>
        <v>0</v>
      </c>
    </row>
    <row r="777" spans="1:12" ht="11.85" customHeight="1">
      <c r="A777" s="112"/>
      <c r="B777" s="113"/>
      <c r="C777" s="113"/>
      <c r="D777" s="226"/>
      <c r="E777" s="967" t="s">
        <v>250</v>
      </c>
      <c r="F777" s="894"/>
      <c r="G777" s="222">
        <v>2133</v>
      </c>
      <c r="H777" s="223">
        <v>2223</v>
      </c>
      <c r="I777" s="223">
        <v>2223</v>
      </c>
      <c r="J777" s="224">
        <v>104.2</v>
      </c>
      <c r="K777" s="225">
        <f t="shared" si="24"/>
        <v>2.6798200571647335E-6</v>
      </c>
      <c r="L777" s="223">
        <f t="shared" si="25"/>
        <v>0</v>
      </c>
    </row>
    <row r="778" spans="1:12" ht="11.85" customHeight="1">
      <c r="A778" s="112"/>
      <c r="B778" s="113"/>
      <c r="C778" s="113"/>
      <c r="D778" s="227"/>
      <c r="E778" s="967" t="s">
        <v>253</v>
      </c>
      <c r="F778" s="894"/>
      <c r="G778" s="222">
        <v>28806</v>
      </c>
      <c r="H778" s="223">
        <v>27088</v>
      </c>
      <c r="I778" s="223">
        <v>27088</v>
      </c>
      <c r="J778" s="224">
        <v>94</v>
      </c>
      <c r="K778" s="225">
        <f t="shared" si="24"/>
        <v>3.265450549189307E-5</v>
      </c>
      <c r="L778" s="223">
        <f t="shared" si="25"/>
        <v>0</v>
      </c>
    </row>
    <row r="779" spans="1:12" s="220" customFormat="1" ht="13.5" customHeight="1">
      <c r="A779" s="112"/>
      <c r="B779" s="113"/>
      <c r="C779" s="226"/>
      <c r="D779" s="965" t="s">
        <v>259</v>
      </c>
      <c r="E779" s="917"/>
      <c r="F779" s="966"/>
      <c r="G779" s="228">
        <v>0</v>
      </c>
      <c r="H779" s="229">
        <v>26608</v>
      </c>
      <c r="I779" s="229">
        <v>26109</v>
      </c>
      <c r="J779" s="230">
        <v>0</v>
      </c>
      <c r="K779" s="250">
        <f t="shared" si="24"/>
        <v>3.1474323829291057E-5</v>
      </c>
      <c r="L779" s="229">
        <f t="shared" si="25"/>
        <v>-499</v>
      </c>
    </row>
    <row r="780" spans="1:12" ht="11.85" customHeight="1">
      <c r="A780" s="112"/>
      <c r="B780" s="113"/>
      <c r="C780" s="150"/>
      <c r="D780" s="231" t="s">
        <v>1</v>
      </c>
      <c r="E780" s="967" t="s">
        <v>260</v>
      </c>
      <c r="F780" s="894"/>
      <c r="G780" s="222">
        <v>0</v>
      </c>
      <c r="H780" s="223">
        <v>26608</v>
      </c>
      <c r="I780" s="223">
        <v>26109</v>
      </c>
      <c r="J780" s="224">
        <v>0</v>
      </c>
      <c r="K780" s="225">
        <f t="shared" si="24"/>
        <v>3.1474323829291057E-5</v>
      </c>
      <c r="L780" s="223">
        <f t="shared" si="25"/>
        <v>-499</v>
      </c>
    </row>
    <row r="781" spans="1:12" s="213" customFormat="1" ht="15" customHeight="1">
      <c r="A781" s="232"/>
      <c r="B781" s="253"/>
      <c r="C781" s="980" t="s">
        <v>171</v>
      </c>
      <c r="D781" s="981"/>
      <c r="E781" s="981"/>
      <c r="F781" s="982"/>
      <c r="G781" s="216">
        <v>8132343</v>
      </c>
      <c r="H781" s="217">
        <v>8112751</v>
      </c>
      <c r="I781" s="217">
        <v>7883708</v>
      </c>
      <c r="J781" s="218">
        <v>96.9</v>
      </c>
      <c r="K781" s="219">
        <f t="shared" si="24"/>
        <v>9.5037871449527959E-3</v>
      </c>
      <c r="L781" s="217">
        <f t="shared" si="25"/>
        <v>-229043</v>
      </c>
    </row>
    <row r="782" spans="1:12" s="220" customFormat="1" ht="13.5" customHeight="1">
      <c r="A782" s="112"/>
      <c r="B782" s="113"/>
      <c r="C782" s="221" t="s">
        <v>1</v>
      </c>
      <c r="D782" s="965" t="s">
        <v>232</v>
      </c>
      <c r="E782" s="917"/>
      <c r="F782" s="966"/>
      <c r="G782" s="228">
        <v>7783852</v>
      </c>
      <c r="H782" s="229">
        <v>7564260</v>
      </c>
      <c r="I782" s="229">
        <v>7564221</v>
      </c>
      <c r="J782" s="230">
        <v>97.2</v>
      </c>
      <c r="K782" s="250">
        <f t="shared" si="24"/>
        <v>9.118646492409661E-3</v>
      </c>
      <c r="L782" s="229">
        <f t="shared" si="25"/>
        <v>-39</v>
      </c>
    </row>
    <row r="783" spans="1:12" ht="11.85" customHeight="1">
      <c r="A783" s="112"/>
      <c r="B783" s="113"/>
      <c r="C783" s="113"/>
      <c r="D783" s="221" t="s">
        <v>1</v>
      </c>
      <c r="E783" s="967" t="s">
        <v>233</v>
      </c>
      <c r="F783" s="894"/>
      <c r="G783" s="222">
        <v>23508</v>
      </c>
      <c r="H783" s="223">
        <v>30581</v>
      </c>
      <c r="I783" s="223">
        <v>30581</v>
      </c>
      <c r="J783" s="224">
        <v>130.1</v>
      </c>
      <c r="K783" s="225">
        <f t="shared" si="24"/>
        <v>3.6865306868265729E-5</v>
      </c>
      <c r="L783" s="223">
        <f t="shared" si="25"/>
        <v>0</v>
      </c>
    </row>
    <row r="784" spans="1:12" ht="11.85" customHeight="1">
      <c r="A784" s="112"/>
      <c r="B784" s="113"/>
      <c r="C784" s="113"/>
      <c r="D784" s="226"/>
      <c r="E784" s="967" t="s">
        <v>234</v>
      </c>
      <c r="F784" s="894"/>
      <c r="G784" s="222">
        <v>5177223</v>
      </c>
      <c r="H784" s="223">
        <v>4949972</v>
      </c>
      <c r="I784" s="223">
        <v>4949972</v>
      </c>
      <c r="J784" s="224">
        <v>95.6</v>
      </c>
      <c r="K784" s="225">
        <f t="shared" si="24"/>
        <v>5.9671768996868331E-3</v>
      </c>
      <c r="L784" s="223">
        <f t="shared" si="25"/>
        <v>0</v>
      </c>
    </row>
    <row r="785" spans="1:12" ht="11.85" customHeight="1">
      <c r="A785" s="112"/>
      <c r="B785" s="113"/>
      <c r="C785" s="113"/>
      <c r="D785" s="226"/>
      <c r="E785" s="967" t="s">
        <v>235</v>
      </c>
      <c r="F785" s="894"/>
      <c r="G785" s="222">
        <v>396343</v>
      </c>
      <c r="H785" s="223">
        <v>385475</v>
      </c>
      <c r="I785" s="223">
        <v>385475</v>
      </c>
      <c r="J785" s="224">
        <v>97.3</v>
      </c>
      <c r="K785" s="225">
        <f t="shared" si="24"/>
        <v>4.6468899529265655E-4</v>
      </c>
      <c r="L785" s="223">
        <f t="shared" si="25"/>
        <v>0</v>
      </c>
    </row>
    <row r="786" spans="1:12" ht="11.85" customHeight="1">
      <c r="A786" s="112"/>
      <c r="B786" s="113"/>
      <c r="C786" s="113"/>
      <c r="D786" s="226"/>
      <c r="E786" s="967" t="s">
        <v>236</v>
      </c>
      <c r="F786" s="894"/>
      <c r="G786" s="222">
        <v>913132</v>
      </c>
      <c r="H786" s="223">
        <v>874385</v>
      </c>
      <c r="I786" s="223">
        <v>874385</v>
      </c>
      <c r="J786" s="224">
        <v>95.8</v>
      </c>
      <c r="K786" s="225">
        <f t="shared" si="24"/>
        <v>1.0540685833036372E-3</v>
      </c>
      <c r="L786" s="223">
        <f t="shared" si="25"/>
        <v>0</v>
      </c>
    </row>
    <row r="787" spans="1:12" ht="11.85" customHeight="1">
      <c r="A787" s="112"/>
      <c r="B787" s="113"/>
      <c r="C787" s="113"/>
      <c r="D787" s="226"/>
      <c r="E787" s="967" t="s">
        <v>237</v>
      </c>
      <c r="F787" s="894"/>
      <c r="G787" s="222">
        <v>129100</v>
      </c>
      <c r="H787" s="223">
        <v>88472</v>
      </c>
      <c r="I787" s="223">
        <v>88472</v>
      </c>
      <c r="J787" s="224">
        <v>68.5</v>
      </c>
      <c r="K787" s="225">
        <f t="shared" si="24"/>
        <v>1.0665273958501047E-4</v>
      </c>
      <c r="L787" s="223">
        <f t="shared" si="25"/>
        <v>0</v>
      </c>
    </row>
    <row r="788" spans="1:12" ht="25.5" customHeight="1">
      <c r="A788" s="112"/>
      <c r="B788" s="113"/>
      <c r="C788" s="113"/>
      <c r="D788" s="226"/>
      <c r="E788" s="967" t="s">
        <v>238</v>
      </c>
      <c r="F788" s="894"/>
      <c r="G788" s="222">
        <v>1645</v>
      </c>
      <c r="H788" s="223">
        <v>429</v>
      </c>
      <c r="I788" s="223">
        <v>429</v>
      </c>
      <c r="J788" s="224">
        <v>26.1</v>
      </c>
      <c r="K788" s="225">
        <f t="shared" si="24"/>
        <v>5.1715825664582576E-7</v>
      </c>
      <c r="L788" s="223">
        <f t="shared" si="25"/>
        <v>0</v>
      </c>
    </row>
    <row r="789" spans="1:12" ht="11.85" customHeight="1">
      <c r="A789" s="112"/>
      <c r="B789" s="113"/>
      <c r="C789" s="113"/>
      <c r="D789" s="226"/>
      <c r="E789" s="967" t="s">
        <v>239</v>
      </c>
      <c r="F789" s="894"/>
      <c r="G789" s="222">
        <v>11746</v>
      </c>
      <c r="H789" s="223">
        <v>9309</v>
      </c>
      <c r="I789" s="223">
        <v>9309</v>
      </c>
      <c r="J789" s="224">
        <v>79.3</v>
      </c>
      <c r="K789" s="225">
        <f t="shared" ref="K789:K852" si="26">+I789/$I$7</f>
        <v>1.1221972520083897E-5</v>
      </c>
      <c r="L789" s="223">
        <f t="shared" si="25"/>
        <v>0</v>
      </c>
    </row>
    <row r="790" spans="1:12" ht="11.85" customHeight="1">
      <c r="A790" s="112"/>
      <c r="B790" s="113"/>
      <c r="C790" s="113"/>
      <c r="D790" s="226"/>
      <c r="E790" s="967" t="s">
        <v>240</v>
      </c>
      <c r="F790" s="894"/>
      <c r="G790" s="222">
        <v>108771</v>
      </c>
      <c r="H790" s="223">
        <v>110142</v>
      </c>
      <c r="I790" s="223">
        <v>110142</v>
      </c>
      <c r="J790" s="224">
        <v>101.3</v>
      </c>
      <c r="K790" s="225">
        <f t="shared" si="26"/>
        <v>1.3277586177968422E-4</v>
      </c>
      <c r="L790" s="223">
        <f t="shared" si="25"/>
        <v>0</v>
      </c>
    </row>
    <row r="791" spans="1:12" ht="11.85" customHeight="1">
      <c r="A791" s="112"/>
      <c r="B791" s="113"/>
      <c r="C791" s="113"/>
      <c r="D791" s="226"/>
      <c r="E791" s="967" t="s">
        <v>335</v>
      </c>
      <c r="F791" s="894"/>
      <c r="G791" s="222">
        <v>15100</v>
      </c>
      <c r="H791" s="223">
        <v>84543</v>
      </c>
      <c r="I791" s="223">
        <v>84543</v>
      </c>
      <c r="J791" s="224">
        <v>559.9</v>
      </c>
      <c r="K791" s="225">
        <f t="shared" si="26"/>
        <v>1.0191634147227982E-4</v>
      </c>
      <c r="L791" s="223">
        <f t="shared" si="25"/>
        <v>0</v>
      </c>
    </row>
    <row r="792" spans="1:12" ht="11.85" customHeight="1">
      <c r="A792" s="112"/>
      <c r="B792" s="113"/>
      <c r="C792" s="113"/>
      <c r="D792" s="226"/>
      <c r="E792" s="967" t="s">
        <v>241</v>
      </c>
      <c r="F792" s="894"/>
      <c r="G792" s="222">
        <v>390664</v>
      </c>
      <c r="H792" s="223">
        <v>412105</v>
      </c>
      <c r="I792" s="223">
        <v>412106</v>
      </c>
      <c r="J792" s="224">
        <v>105.5</v>
      </c>
      <c r="K792" s="225">
        <f t="shared" si="26"/>
        <v>4.9679258860905518E-4</v>
      </c>
      <c r="L792" s="223">
        <f t="shared" si="25"/>
        <v>1</v>
      </c>
    </row>
    <row r="793" spans="1:12" ht="11.85" customHeight="1">
      <c r="A793" s="112" t="s">
        <v>1</v>
      </c>
      <c r="B793" s="113"/>
      <c r="C793" s="113"/>
      <c r="D793" s="226"/>
      <c r="E793" s="967" t="s">
        <v>242</v>
      </c>
      <c r="F793" s="894"/>
      <c r="G793" s="222">
        <v>58200</v>
      </c>
      <c r="H793" s="223">
        <v>51354</v>
      </c>
      <c r="I793" s="223">
        <v>51353</v>
      </c>
      <c r="J793" s="224">
        <v>88.2</v>
      </c>
      <c r="K793" s="225">
        <f t="shared" si="26"/>
        <v>6.1905892665578294E-5</v>
      </c>
      <c r="L793" s="223">
        <f t="shared" si="25"/>
        <v>-1</v>
      </c>
    </row>
    <row r="794" spans="1:12" ht="11.85" customHeight="1">
      <c r="A794" s="112"/>
      <c r="B794" s="113"/>
      <c r="C794" s="113"/>
      <c r="D794" s="226"/>
      <c r="E794" s="967" t="s">
        <v>243</v>
      </c>
      <c r="F794" s="894"/>
      <c r="G794" s="222">
        <v>9127</v>
      </c>
      <c r="H794" s="223">
        <v>3833</v>
      </c>
      <c r="I794" s="223">
        <v>3833</v>
      </c>
      <c r="J794" s="224">
        <v>42</v>
      </c>
      <c r="K794" s="225">
        <f t="shared" si="26"/>
        <v>4.6206703909637533E-6</v>
      </c>
      <c r="L794" s="223">
        <f t="shared" si="25"/>
        <v>0</v>
      </c>
    </row>
    <row r="795" spans="1:12" ht="11.85" customHeight="1">
      <c r="A795" s="112"/>
      <c r="B795" s="113"/>
      <c r="C795" s="113"/>
      <c r="D795" s="226"/>
      <c r="E795" s="967" t="s">
        <v>244</v>
      </c>
      <c r="F795" s="894"/>
      <c r="G795" s="222">
        <v>112893</v>
      </c>
      <c r="H795" s="223">
        <v>143562</v>
      </c>
      <c r="I795" s="223">
        <v>143563</v>
      </c>
      <c r="J795" s="224">
        <v>127.2</v>
      </c>
      <c r="K795" s="225">
        <f t="shared" si="26"/>
        <v>1.7306478041688737E-4</v>
      </c>
      <c r="L795" s="223">
        <f t="shared" si="25"/>
        <v>1</v>
      </c>
    </row>
    <row r="796" spans="1:12" ht="11.85" customHeight="1">
      <c r="A796" s="112"/>
      <c r="B796" s="113"/>
      <c r="C796" s="113"/>
      <c r="D796" s="226"/>
      <c r="E796" s="967" t="s">
        <v>245</v>
      </c>
      <c r="F796" s="894"/>
      <c r="G796" s="222">
        <v>9220</v>
      </c>
      <c r="H796" s="223">
        <v>5951</v>
      </c>
      <c r="I796" s="223">
        <v>5951</v>
      </c>
      <c r="J796" s="224">
        <v>64.5</v>
      </c>
      <c r="K796" s="225">
        <f t="shared" si="26"/>
        <v>7.1739132524459419E-6</v>
      </c>
      <c r="L796" s="223">
        <f t="shared" si="25"/>
        <v>0</v>
      </c>
    </row>
    <row r="797" spans="1:12" ht="29.25" customHeight="1">
      <c r="A797" s="112"/>
      <c r="B797" s="113"/>
      <c r="C797" s="113"/>
      <c r="D797" s="226"/>
      <c r="E797" s="967" t="s">
        <v>246</v>
      </c>
      <c r="F797" s="894"/>
      <c r="G797" s="222">
        <v>1267</v>
      </c>
      <c r="H797" s="223">
        <v>992</v>
      </c>
      <c r="I797" s="223">
        <v>992</v>
      </c>
      <c r="J797" s="224">
        <v>78.3</v>
      </c>
      <c r="K797" s="225">
        <f t="shared" si="26"/>
        <v>1.1958531249246134E-6</v>
      </c>
      <c r="L797" s="223">
        <f t="shared" si="25"/>
        <v>0</v>
      </c>
    </row>
    <row r="798" spans="1:12" ht="25.5" customHeight="1">
      <c r="A798" s="112"/>
      <c r="B798" s="113"/>
      <c r="C798" s="113"/>
      <c r="D798" s="226"/>
      <c r="E798" s="967" t="s">
        <v>247</v>
      </c>
      <c r="F798" s="894"/>
      <c r="G798" s="222">
        <v>22675</v>
      </c>
      <c r="H798" s="223">
        <v>15437</v>
      </c>
      <c r="I798" s="223">
        <v>15397</v>
      </c>
      <c r="J798" s="224">
        <v>67.900000000000006</v>
      </c>
      <c r="K798" s="225">
        <f t="shared" si="26"/>
        <v>1.8561038875468014E-5</v>
      </c>
      <c r="L798" s="223">
        <f t="shared" ref="L798:L861" si="27">+I798-H798</f>
        <v>-40</v>
      </c>
    </row>
    <row r="799" spans="1:12" ht="12.75" customHeight="1">
      <c r="A799" s="112"/>
      <c r="B799" s="113"/>
      <c r="C799" s="113"/>
      <c r="D799" s="226"/>
      <c r="E799" s="992" t="s">
        <v>289</v>
      </c>
      <c r="F799" s="993"/>
      <c r="G799" s="222">
        <v>1500</v>
      </c>
      <c r="H799" s="223">
        <v>10025</v>
      </c>
      <c r="I799" s="223">
        <v>10025</v>
      </c>
      <c r="J799" s="224">
        <v>668.3</v>
      </c>
      <c r="K799" s="225">
        <f t="shared" si="26"/>
        <v>1.2085108444928678E-5</v>
      </c>
      <c r="L799" s="223">
        <f t="shared" si="27"/>
        <v>0</v>
      </c>
    </row>
    <row r="800" spans="1:12" ht="11.85" customHeight="1">
      <c r="A800" s="112"/>
      <c r="B800" s="113"/>
      <c r="C800" s="113"/>
      <c r="D800" s="226"/>
      <c r="E800" s="967" t="s">
        <v>250</v>
      </c>
      <c r="F800" s="894"/>
      <c r="G800" s="222">
        <v>13470</v>
      </c>
      <c r="H800" s="223">
        <v>14570</v>
      </c>
      <c r="I800" s="223">
        <v>14570</v>
      </c>
      <c r="J800" s="224">
        <v>108.2</v>
      </c>
      <c r="K800" s="225">
        <f t="shared" si="26"/>
        <v>1.7564092772330257E-5</v>
      </c>
      <c r="L800" s="223">
        <f t="shared" si="27"/>
        <v>0</v>
      </c>
    </row>
    <row r="801" spans="1:12" ht="11.85" customHeight="1">
      <c r="A801" s="112"/>
      <c r="B801" s="113"/>
      <c r="C801" s="113"/>
      <c r="D801" s="226"/>
      <c r="E801" s="967" t="s">
        <v>252</v>
      </c>
      <c r="F801" s="894"/>
      <c r="G801" s="222">
        <v>760</v>
      </c>
      <c r="H801" s="223">
        <v>623</v>
      </c>
      <c r="I801" s="223">
        <v>623</v>
      </c>
      <c r="J801" s="224">
        <v>82</v>
      </c>
      <c r="K801" s="225">
        <f t="shared" si="26"/>
        <v>7.5102469438309891E-7</v>
      </c>
      <c r="L801" s="223">
        <f t="shared" si="27"/>
        <v>0</v>
      </c>
    </row>
    <row r="802" spans="1:12" ht="11.85" customHeight="1">
      <c r="A802" s="112"/>
      <c r="B802" s="113"/>
      <c r="C802" s="113"/>
      <c r="D802" s="226"/>
      <c r="E802" s="967" t="s">
        <v>253</v>
      </c>
      <c r="F802" s="894"/>
      <c r="G802" s="222">
        <v>381419</v>
      </c>
      <c r="H802" s="223">
        <v>368095</v>
      </c>
      <c r="I802" s="223">
        <v>368095</v>
      </c>
      <c r="J802" s="224">
        <v>96.5</v>
      </c>
      <c r="K802" s="225">
        <f t="shared" si="26"/>
        <v>4.4373745566444106E-4</v>
      </c>
      <c r="L802" s="223">
        <f t="shared" si="27"/>
        <v>0</v>
      </c>
    </row>
    <row r="803" spans="1:12" ht="29.25" customHeight="1">
      <c r="A803" s="112"/>
      <c r="B803" s="113"/>
      <c r="C803" s="113"/>
      <c r="D803" s="227"/>
      <c r="E803" s="967" t="s">
        <v>258</v>
      </c>
      <c r="F803" s="894"/>
      <c r="G803" s="222">
        <v>6089</v>
      </c>
      <c r="H803" s="223">
        <v>4405</v>
      </c>
      <c r="I803" s="223">
        <v>4405</v>
      </c>
      <c r="J803" s="224">
        <v>72.3</v>
      </c>
      <c r="K803" s="225">
        <f t="shared" si="26"/>
        <v>5.3102147331581872E-6</v>
      </c>
      <c r="L803" s="223">
        <f t="shared" si="27"/>
        <v>0</v>
      </c>
    </row>
    <row r="804" spans="1:12" s="220" customFormat="1" ht="13.5" customHeight="1">
      <c r="A804" s="112" t="s">
        <v>1</v>
      </c>
      <c r="B804" s="113"/>
      <c r="C804" s="226"/>
      <c r="D804" s="965" t="s">
        <v>259</v>
      </c>
      <c r="E804" s="917"/>
      <c r="F804" s="966"/>
      <c r="G804" s="228">
        <v>348491</v>
      </c>
      <c r="H804" s="229">
        <v>548491</v>
      </c>
      <c r="I804" s="229">
        <v>319487</v>
      </c>
      <c r="J804" s="230">
        <v>91.7</v>
      </c>
      <c r="K804" s="250">
        <f t="shared" si="26"/>
        <v>3.8514065254313505E-4</v>
      </c>
      <c r="L804" s="229">
        <f t="shared" si="27"/>
        <v>-229004</v>
      </c>
    </row>
    <row r="805" spans="1:12" ht="14.25" customHeight="1">
      <c r="A805" s="112"/>
      <c r="B805" s="113"/>
      <c r="C805" s="150"/>
      <c r="D805" s="231" t="s">
        <v>1</v>
      </c>
      <c r="E805" s="967" t="s">
        <v>262</v>
      </c>
      <c r="F805" s="894"/>
      <c r="G805" s="222">
        <v>348491</v>
      </c>
      <c r="H805" s="223">
        <v>548491</v>
      </c>
      <c r="I805" s="223">
        <v>319487</v>
      </c>
      <c r="J805" s="224">
        <v>91.7</v>
      </c>
      <c r="K805" s="225">
        <f t="shared" si="26"/>
        <v>3.8514065254313505E-4</v>
      </c>
      <c r="L805" s="223">
        <f t="shared" si="27"/>
        <v>-229004</v>
      </c>
    </row>
    <row r="806" spans="1:12" s="213" customFormat="1" ht="15" customHeight="1">
      <c r="A806" s="232" t="s">
        <v>1</v>
      </c>
      <c r="B806" s="253"/>
      <c r="C806" s="980" t="s">
        <v>173</v>
      </c>
      <c r="D806" s="981"/>
      <c r="E806" s="981"/>
      <c r="F806" s="982"/>
      <c r="G806" s="216">
        <v>1357490</v>
      </c>
      <c r="H806" s="217">
        <v>1203191</v>
      </c>
      <c r="I806" s="217">
        <v>1068463</v>
      </c>
      <c r="J806" s="218">
        <v>78.7</v>
      </c>
      <c r="K806" s="219">
        <f t="shared" si="26"/>
        <v>1.2880290498148458E-3</v>
      </c>
      <c r="L806" s="217">
        <f t="shared" si="27"/>
        <v>-134728</v>
      </c>
    </row>
    <row r="807" spans="1:12" s="220" customFormat="1" ht="13.5" customHeight="1">
      <c r="A807" s="112"/>
      <c r="B807" s="113"/>
      <c r="C807" s="221" t="s">
        <v>1</v>
      </c>
      <c r="D807" s="965" t="s">
        <v>232</v>
      </c>
      <c r="E807" s="917"/>
      <c r="F807" s="966"/>
      <c r="G807" s="228">
        <v>1357490</v>
      </c>
      <c r="H807" s="229">
        <v>1203191</v>
      </c>
      <c r="I807" s="229">
        <v>1068463</v>
      </c>
      <c r="J807" s="230">
        <v>78.7</v>
      </c>
      <c r="K807" s="250">
        <f t="shared" si="26"/>
        <v>1.2880290498148458E-3</v>
      </c>
      <c r="L807" s="229">
        <f t="shared" si="27"/>
        <v>-134728</v>
      </c>
    </row>
    <row r="808" spans="1:12" ht="11.85" customHeight="1">
      <c r="A808" s="112"/>
      <c r="B808" s="113"/>
      <c r="C808" s="113"/>
      <c r="D808" s="221" t="s">
        <v>1</v>
      </c>
      <c r="E808" s="967" t="s">
        <v>233</v>
      </c>
      <c r="F808" s="894"/>
      <c r="G808" s="222">
        <v>54246</v>
      </c>
      <c r="H808" s="223">
        <v>54246</v>
      </c>
      <c r="I808" s="223">
        <v>26372</v>
      </c>
      <c r="J808" s="224">
        <v>48.6</v>
      </c>
      <c r="K808" s="225">
        <f t="shared" si="26"/>
        <v>3.1791369567048291E-5</v>
      </c>
      <c r="L808" s="223">
        <f t="shared" si="27"/>
        <v>-27874</v>
      </c>
    </row>
    <row r="809" spans="1:12" ht="11.85" customHeight="1">
      <c r="A809" s="112"/>
      <c r="B809" s="113"/>
      <c r="C809" s="113"/>
      <c r="D809" s="226"/>
      <c r="E809" s="967" t="s">
        <v>234</v>
      </c>
      <c r="F809" s="894"/>
      <c r="G809" s="222">
        <v>784608</v>
      </c>
      <c r="H809" s="223">
        <v>663276</v>
      </c>
      <c r="I809" s="223">
        <v>632400</v>
      </c>
      <c r="J809" s="224">
        <v>80.599999999999994</v>
      </c>
      <c r="K809" s="225">
        <f t="shared" si="26"/>
        <v>7.6235636713944098E-4</v>
      </c>
      <c r="L809" s="223">
        <f t="shared" si="27"/>
        <v>-30876</v>
      </c>
    </row>
    <row r="810" spans="1:12" ht="11.85" customHeight="1">
      <c r="A810" s="112"/>
      <c r="B810" s="113"/>
      <c r="C810" s="113"/>
      <c r="D810" s="226"/>
      <c r="E810" s="967" t="s">
        <v>235</v>
      </c>
      <c r="F810" s="894"/>
      <c r="G810" s="222">
        <v>86762</v>
      </c>
      <c r="H810" s="223">
        <v>83653</v>
      </c>
      <c r="I810" s="223">
        <v>83652</v>
      </c>
      <c r="J810" s="224">
        <v>96.4</v>
      </c>
      <c r="K810" s="225">
        <f t="shared" si="26"/>
        <v>1.008422435546308E-4</v>
      </c>
      <c r="L810" s="223">
        <f t="shared" si="27"/>
        <v>-1</v>
      </c>
    </row>
    <row r="811" spans="1:12" ht="11.85" customHeight="1">
      <c r="A811" s="820"/>
      <c r="B811" s="113"/>
      <c r="C811" s="113"/>
      <c r="D811" s="226"/>
      <c r="E811" s="967" t="s">
        <v>236</v>
      </c>
      <c r="F811" s="894"/>
      <c r="G811" s="222">
        <v>161319</v>
      </c>
      <c r="H811" s="223">
        <v>132157</v>
      </c>
      <c r="I811" s="223">
        <v>118165</v>
      </c>
      <c r="J811" s="224">
        <v>73.3</v>
      </c>
      <c r="K811" s="225">
        <f t="shared" si="26"/>
        <v>1.4244756502693239E-4</v>
      </c>
      <c r="L811" s="223">
        <f t="shared" si="27"/>
        <v>-13992</v>
      </c>
    </row>
    <row r="812" spans="1:12" ht="11.85" customHeight="1">
      <c r="A812" s="820"/>
      <c r="B812" s="113"/>
      <c r="C812" s="113"/>
      <c r="D812" s="226"/>
      <c r="E812" s="967" t="s">
        <v>237</v>
      </c>
      <c r="F812" s="894"/>
      <c r="G812" s="222">
        <v>21341</v>
      </c>
      <c r="H812" s="223">
        <v>20645</v>
      </c>
      <c r="I812" s="223">
        <v>13742</v>
      </c>
      <c r="J812" s="224">
        <v>64.400000000000006</v>
      </c>
      <c r="K812" s="225">
        <f t="shared" si="26"/>
        <v>1.6565941172090761E-5</v>
      </c>
      <c r="L812" s="223">
        <f t="shared" si="27"/>
        <v>-6903</v>
      </c>
    </row>
    <row r="813" spans="1:12" ht="27" customHeight="1">
      <c r="A813" s="822"/>
      <c r="B813" s="823"/>
      <c r="C813" s="823"/>
      <c r="D813" s="824"/>
      <c r="E813" s="979" t="s">
        <v>238</v>
      </c>
      <c r="F813" s="903"/>
      <c r="G813" s="236">
        <v>11043</v>
      </c>
      <c r="H813" s="237">
        <v>11043</v>
      </c>
      <c r="I813" s="237">
        <v>257</v>
      </c>
      <c r="J813" s="238">
        <v>2.2999999999999998</v>
      </c>
      <c r="K813" s="239">
        <f t="shared" si="26"/>
        <v>3.098127551468E-7</v>
      </c>
      <c r="L813" s="237">
        <f t="shared" si="27"/>
        <v>-10786</v>
      </c>
    </row>
    <row r="814" spans="1:12" ht="11.85" customHeight="1">
      <c r="A814" s="956"/>
      <c r="B814" s="957"/>
      <c r="C814" s="957"/>
      <c r="D814" s="958"/>
      <c r="E814" s="986" t="s">
        <v>239</v>
      </c>
      <c r="F814" s="906"/>
      <c r="G814" s="240">
        <v>13480</v>
      </c>
      <c r="H814" s="241">
        <v>14690</v>
      </c>
      <c r="I814" s="241">
        <v>14690</v>
      </c>
      <c r="J814" s="242">
        <v>109</v>
      </c>
      <c r="K814" s="243">
        <f t="shared" si="26"/>
        <v>1.7708752424538881E-5</v>
      </c>
      <c r="L814" s="241">
        <f t="shared" si="27"/>
        <v>0</v>
      </c>
    </row>
    <row r="815" spans="1:12" ht="11.85" customHeight="1">
      <c r="A815" s="956"/>
      <c r="B815" s="957"/>
      <c r="C815" s="957"/>
      <c r="D815" s="958"/>
      <c r="E815" s="967" t="s">
        <v>240</v>
      </c>
      <c r="F815" s="894"/>
      <c r="G815" s="222">
        <v>12036</v>
      </c>
      <c r="H815" s="223">
        <v>9704</v>
      </c>
      <c r="I815" s="223">
        <v>9704</v>
      </c>
      <c r="J815" s="224">
        <v>80.599999999999994</v>
      </c>
      <c r="K815" s="225">
        <f t="shared" si="26"/>
        <v>1.1698143875270613E-5</v>
      </c>
      <c r="L815" s="223">
        <f t="shared" si="27"/>
        <v>0</v>
      </c>
    </row>
    <row r="816" spans="1:12" ht="11.85" customHeight="1">
      <c r="A816" s="112"/>
      <c r="B816" s="113"/>
      <c r="C816" s="113"/>
      <c r="D816" s="226"/>
      <c r="E816" s="967" t="s">
        <v>335</v>
      </c>
      <c r="F816" s="894"/>
      <c r="G816" s="222">
        <v>1080</v>
      </c>
      <c r="H816" s="223">
        <v>0</v>
      </c>
      <c r="I816" s="223">
        <v>0</v>
      </c>
      <c r="J816" s="224">
        <v>0</v>
      </c>
      <c r="K816" s="225">
        <f t="shared" si="26"/>
        <v>0</v>
      </c>
      <c r="L816" s="223">
        <f t="shared" si="27"/>
        <v>0</v>
      </c>
    </row>
    <row r="817" spans="1:12" ht="11.85" customHeight="1">
      <c r="A817" s="112"/>
      <c r="B817" s="113"/>
      <c r="C817" s="113"/>
      <c r="D817" s="226"/>
      <c r="E817" s="967" t="s">
        <v>241</v>
      </c>
      <c r="F817" s="894"/>
      <c r="G817" s="222">
        <v>106595</v>
      </c>
      <c r="H817" s="223">
        <v>115161</v>
      </c>
      <c r="I817" s="223">
        <v>84475</v>
      </c>
      <c r="J817" s="224">
        <v>79.3</v>
      </c>
      <c r="K817" s="225">
        <f t="shared" si="26"/>
        <v>1.018343676693616E-4</v>
      </c>
      <c r="L817" s="223">
        <f t="shared" si="27"/>
        <v>-30686</v>
      </c>
    </row>
    <row r="818" spans="1:12" ht="11.85" customHeight="1">
      <c r="A818" s="112"/>
      <c r="B818" s="113"/>
      <c r="C818" s="113"/>
      <c r="D818" s="226"/>
      <c r="E818" s="967" t="s">
        <v>242</v>
      </c>
      <c r="F818" s="894"/>
      <c r="G818" s="222">
        <v>1120</v>
      </c>
      <c r="H818" s="223">
        <v>428</v>
      </c>
      <c r="I818" s="223">
        <v>429</v>
      </c>
      <c r="J818" s="224">
        <v>38.299999999999997</v>
      </c>
      <c r="K818" s="225">
        <f t="shared" si="26"/>
        <v>5.1715825664582576E-7</v>
      </c>
      <c r="L818" s="223">
        <f t="shared" si="27"/>
        <v>1</v>
      </c>
    </row>
    <row r="819" spans="1:12" ht="11.85" customHeight="1">
      <c r="A819" s="112"/>
      <c r="B819" s="113"/>
      <c r="C819" s="113"/>
      <c r="D819" s="226"/>
      <c r="E819" s="967" t="s">
        <v>243</v>
      </c>
      <c r="F819" s="894"/>
      <c r="G819" s="222">
        <v>1430</v>
      </c>
      <c r="H819" s="223">
        <v>435</v>
      </c>
      <c r="I819" s="223">
        <v>435</v>
      </c>
      <c r="J819" s="224">
        <v>30.4</v>
      </c>
      <c r="K819" s="225">
        <f t="shared" si="26"/>
        <v>5.2439123925625689E-7</v>
      </c>
      <c r="L819" s="223">
        <f t="shared" si="27"/>
        <v>0</v>
      </c>
    </row>
    <row r="820" spans="1:12" ht="11.85" customHeight="1">
      <c r="A820" s="112"/>
      <c r="B820" s="113"/>
      <c r="C820" s="113"/>
      <c r="D820" s="226"/>
      <c r="E820" s="967" t="s">
        <v>244</v>
      </c>
      <c r="F820" s="894"/>
      <c r="G820" s="222">
        <v>20693</v>
      </c>
      <c r="H820" s="223">
        <v>20693</v>
      </c>
      <c r="I820" s="223">
        <v>15453</v>
      </c>
      <c r="J820" s="224">
        <v>74.7</v>
      </c>
      <c r="K820" s="225">
        <f t="shared" si="26"/>
        <v>1.8628546713165372E-5</v>
      </c>
      <c r="L820" s="223">
        <f t="shared" si="27"/>
        <v>-5240</v>
      </c>
    </row>
    <row r="821" spans="1:12" ht="11.85" customHeight="1">
      <c r="A821" s="112"/>
      <c r="B821" s="113"/>
      <c r="C821" s="113"/>
      <c r="D821" s="226"/>
      <c r="E821" s="967" t="s">
        <v>245</v>
      </c>
      <c r="F821" s="894"/>
      <c r="G821" s="222">
        <v>1732</v>
      </c>
      <c r="H821" s="223">
        <v>1246</v>
      </c>
      <c r="I821" s="223">
        <v>1246</v>
      </c>
      <c r="J821" s="224">
        <v>71.900000000000006</v>
      </c>
      <c r="K821" s="225">
        <f t="shared" si="26"/>
        <v>1.5020493887661978E-6</v>
      </c>
      <c r="L821" s="223">
        <f t="shared" si="27"/>
        <v>0</v>
      </c>
    </row>
    <row r="822" spans="1:12" ht="24" customHeight="1">
      <c r="A822" s="112"/>
      <c r="B822" s="113"/>
      <c r="C822" s="113"/>
      <c r="D822" s="226"/>
      <c r="E822" s="967" t="s">
        <v>247</v>
      </c>
      <c r="F822" s="894"/>
      <c r="G822" s="222">
        <v>3164</v>
      </c>
      <c r="H822" s="223">
        <v>1811</v>
      </c>
      <c r="I822" s="223">
        <v>1811</v>
      </c>
      <c r="J822" s="224">
        <v>57.2</v>
      </c>
      <c r="K822" s="225">
        <f t="shared" si="26"/>
        <v>2.1831552512484624E-6</v>
      </c>
      <c r="L822" s="223">
        <f t="shared" si="27"/>
        <v>0</v>
      </c>
    </row>
    <row r="823" spans="1:12" ht="11.85" customHeight="1">
      <c r="A823" s="112"/>
      <c r="B823" s="113"/>
      <c r="C823" s="113"/>
      <c r="D823" s="226"/>
      <c r="E823" s="967" t="s">
        <v>250</v>
      </c>
      <c r="F823" s="894"/>
      <c r="G823" s="222">
        <v>15528</v>
      </c>
      <c r="H823" s="223">
        <v>15528</v>
      </c>
      <c r="I823" s="223">
        <v>7158</v>
      </c>
      <c r="J823" s="224">
        <v>46.1</v>
      </c>
      <c r="K823" s="225">
        <f t="shared" si="26"/>
        <v>8.6289482542443364E-6</v>
      </c>
      <c r="L823" s="223">
        <f t="shared" si="27"/>
        <v>-8370</v>
      </c>
    </row>
    <row r="824" spans="1:12" ht="11.85" customHeight="1">
      <c r="A824" s="112"/>
      <c r="B824" s="113"/>
      <c r="C824" s="113"/>
      <c r="D824" s="226"/>
      <c r="E824" s="967" t="s">
        <v>252</v>
      </c>
      <c r="F824" s="894"/>
      <c r="G824" s="222">
        <v>1673</v>
      </c>
      <c r="H824" s="223">
        <v>0</v>
      </c>
      <c r="I824" s="223">
        <v>0</v>
      </c>
      <c r="J824" s="224">
        <v>0</v>
      </c>
      <c r="K824" s="225">
        <f t="shared" si="26"/>
        <v>0</v>
      </c>
      <c r="L824" s="223">
        <f t="shared" si="27"/>
        <v>0</v>
      </c>
    </row>
    <row r="825" spans="1:12" ht="11.85" customHeight="1">
      <c r="A825" s="112"/>
      <c r="B825" s="113"/>
      <c r="C825" s="113"/>
      <c r="D825" s="226"/>
      <c r="E825" s="967" t="s">
        <v>253</v>
      </c>
      <c r="F825" s="894"/>
      <c r="G825" s="222">
        <v>58210</v>
      </c>
      <c r="H825" s="223">
        <v>58125</v>
      </c>
      <c r="I825" s="223">
        <v>58125</v>
      </c>
      <c r="J825" s="224">
        <v>99.9</v>
      </c>
      <c r="K825" s="225">
        <f t="shared" si="26"/>
        <v>7.0069519038551569E-5</v>
      </c>
      <c r="L825" s="223">
        <f t="shared" si="27"/>
        <v>0</v>
      </c>
    </row>
    <row r="826" spans="1:12" ht="29.25" customHeight="1">
      <c r="A826" s="112"/>
      <c r="B826" s="113"/>
      <c r="C826" s="150"/>
      <c r="D826" s="227"/>
      <c r="E826" s="967" t="s">
        <v>258</v>
      </c>
      <c r="F826" s="894"/>
      <c r="G826" s="222">
        <v>1430</v>
      </c>
      <c r="H826" s="223">
        <v>350</v>
      </c>
      <c r="I826" s="223">
        <v>350</v>
      </c>
      <c r="J826" s="224">
        <v>24.5</v>
      </c>
      <c r="K826" s="225">
        <f t="shared" si="26"/>
        <v>4.2192398560848254E-7</v>
      </c>
      <c r="L826" s="223">
        <f t="shared" si="27"/>
        <v>0</v>
      </c>
    </row>
    <row r="827" spans="1:12" s="213" customFormat="1" ht="15" customHeight="1">
      <c r="A827" s="232"/>
      <c r="B827" s="253"/>
      <c r="C827" s="980" t="s">
        <v>174</v>
      </c>
      <c r="D827" s="981"/>
      <c r="E827" s="981"/>
      <c r="F827" s="982"/>
      <c r="G827" s="216">
        <v>4828895</v>
      </c>
      <c r="H827" s="217">
        <v>4606452</v>
      </c>
      <c r="I827" s="217">
        <v>4366557</v>
      </c>
      <c r="J827" s="218">
        <v>90.4</v>
      </c>
      <c r="K827" s="219">
        <f t="shared" si="26"/>
        <v>5.2638718080760529E-3</v>
      </c>
      <c r="L827" s="217">
        <f t="shared" si="27"/>
        <v>-239895</v>
      </c>
    </row>
    <row r="828" spans="1:12" s="220" customFormat="1" ht="13.5" customHeight="1">
      <c r="A828" s="112"/>
      <c r="B828" s="113"/>
      <c r="C828" s="221" t="s">
        <v>1</v>
      </c>
      <c r="D828" s="965" t="s">
        <v>232</v>
      </c>
      <c r="E828" s="917"/>
      <c r="F828" s="966"/>
      <c r="G828" s="228">
        <v>4828895</v>
      </c>
      <c r="H828" s="229">
        <v>4606452</v>
      </c>
      <c r="I828" s="229">
        <v>4366557</v>
      </c>
      <c r="J828" s="230">
        <v>90.4</v>
      </c>
      <c r="K828" s="250">
        <f t="shared" si="26"/>
        <v>5.2638718080760529E-3</v>
      </c>
      <c r="L828" s="229">
        <f t="shared" si="27"/>
        <v>-239895</v>
      </c>
    </row>
    <row r="829" spans="1:12" ht="11.85" customHeight="1">
      <c r="A829" s="112"/>
      <c r="B829" s="113"/>
      <c r="C829" s="113"/>
      <c r="D829" s="1008" t="s">
        <v>1</v>
      </c>
      <c r="E829" s="967" t="s">
        <v>233</v>
      </c>
      <c r="F829" s="894"/>
      <c r="G829" s="222">
        <v>5656</v>
      </c>
      <c r="H829" s="223">
        <v>9861</v>
      </c>
      <c r="I829" s="223">
        <v>9860</v>
      </c>
      <c r="J829" s="224">
        <v>174.3</v>
      </c>
      <c r="K829" s="225">
        <f t="shared" si="26"/>
        <v>1.1886201423141822E-5</v>
      </c>
      <c r="L829" s="223">
        <f t="shared" si="27"/>
        <v>-1</v>
      </c>
    </row>
    <row r="830" spans="1:12" ht="11.85" customHeight="1">
      <c r="A830" s="112"/>
      <c r="B830" s="113"/>
      <c r="C830" s="113"/>
      <c r="D830" s="1013"/>
      <c r="E830" s="967" t="s">
        <v>234</v>
      </c>
      <c r="F830" s="894"/>
      <c r="G830" s="222">
        <v>2927415</v>
      </c>
      <c r="H830" s="223">
        <v>2716537</v>
      </c>
      <c r="I830" s="223">
        <v>2692906</v>
      </c>
      <c r="J830" s="224">
        <v>92</v>
      </c>
      <c r="K830" s="225">
        <f t="shared" si="26"/>
        <v>3.2462903782542749E-3</v>
      </c>
      <c r="L830" s="223">
        <f t="shared" si="27"/>
        <v>-23631</v>
      </c>
    </row>
    <row r="831" spans="1:12" ht="11.85" customHeight="1">
      <c r="A831" s="112" t="s">
        <v>1</v>
      </c>
      <c r="B831" s="113"/>
      <c r="C831" s="113"/>
      <c r="D831" s="226"/>
      <c r="E831" s="967" t="s">
        <v>235</v>
      </c>
      <c r="F831" s="894"/>
      <c r="G831" s="222">
        <v>223695</v>
      </c>
      <c r="H831" s="223">
        <v>214069</v>
      </c>
      <c r="I831" s="223">
        <v>214069</v>
      </c>
      <c r="J831" s="224">
        <v>95.7</v>
      </c>
      <c r="K831" s="225">
        <f t="shared" si="26"/>
        <v>2.5805955907206354E-4</v>
      </c>
      <c r="L831" s="223">
        <f t="shared" si="27"/>
        <v>0</v>
      </c>
    </row>
    <row r="832" spans="1:12" ht="11.85" customHeight="1">
      <c r="A832" s="112"/>
      <c r="B832" s="113"/>
      <c r="C832" s="113"/>
      <c r="D832" s="226"/>
      <c r="E832" s="967" t="s">
        <v>236</v>
      </c>
      <c r="F832" s="894"/>
      <c r="G832" s="222">
        <v>528820</v>
      </c>
      <c r="H832" s="223">
        <v>494455</v>
      </c>
      <c r="I832" s="223">
        <v>483905</v>
      </c>
      <c r="J832" s="224">
        <v>91.5</v>
      </c>
      <c r="K832" s="225">
        <f t="shared" si="26"/>
        <v>5.8334607501677924E-4</v>
      </c>
      <c r="L832" s="223">
        <f t="shared" si="27"/>
        <v>-10550</v>
      </c>
    </row>
    <row r="833" spans="1:12" ht="11.85" customHeight="1">
      <c r="A833" s="112"/>
      <c r="B833" s="113"/>
      <c r="C833" s="113"/>
      <c r="D833" s="226"/>
      <c r="E833" s="967" t="s">
        <v>237</v>
      </c>
      <c r="F833" s="894"/>
      <c r="G833" s="222">
        <v>77486</v>
      </c>
      <c r="H833" s="223">
        <v>47961</v>
      </c>
      <c r="I833" s="223">
        <v>44448</v>
      </c>
      <c r="J833" s="224">
        <v>57.4</v>
      </c>
      <c r="K833" s="225">
        <f t="shared" si="26"/>
        <v>5.3581935178073802E-5</v>
      </c>
      <c r="L833" s="223">
        <f t="shared" si="27"/>
        <v>-3513</v>
      </c>
    </row>
    <row r="834" spans="1:12" ht="11.85" customHeight="1">
      <c r="A834" s="112"/>
      <c r="B834" s="113"/>
      <c r="C834" s="113"/>
      <c r="D834" s="226"/>
      <c r="E834" s="967" t="s">
        <v>239</v>
      </c>
      <c r="F834" s="894"/>
      <c r="G834" s="222">
        <v>153000</v>
      </c>
      <c r="H834" s="223">
        <v>155350</v>
      </c>
      <c r="I834" s="223">
        <v>78175</v>
      </c>
      <c r="J834" s="224">
        <v>51.1</v>
      </c>
      <c r="K834" s="225">
        <f t="shared" si="26"/>
        <v>9.4239735928408914E-5</v>
      </c>
      <c r="L834" s="223">
        <f t="shared" si="27"/>
        <v>-77175</v>
      </c>
    </row>
    <row r="835" spans="1:12" ht="11.85" customHeight="1">
      <c r="A835" s="112"/>
      <c r="B835" s="113"/>
      <c r="C835" s="113"/>
      <c r="D835" s="226"/>
      <c r="E835" s="967" t="s">
        <v>240</v>
      </c>
      <c r="F835" s="894"/>
      <c r="G835" s="222">
        <v>109236</v>
      </c>
      <c r="H835" s="223">
        <v>129514</v>
      </c>
      <c r="I835" s="223">
        <v>111696</v>
      </c>
      <c r="J835" s="224">
        <v>102.3</v>
      </c>
      <c r="K835" s="225">
        <f t="shared" si="26"/>
        <v>1.3464920427578591E-4</v>
      </c>
      <c r="L835" s="223">
        <f t="shared" si="27"/>
        <v>-17818</v>
      </c>
    </row>
    <row r="836" spans="1:12" ht="11.85" customHeight="1">
      <c r="A836" s="112"/>
      <c r="B836" s="113"/>
      <c r="C836" s="113"/>
      <c r="D836" s="226"/>
      <c r="E836" s="967" t="s">
        <v>385</v>
      </c>
      <c r="F836" s="894"/>
      <c r="G836" s="222">
        <v>0</v>
      </c>
      <c r="H836" s="223">
        <v>2247</v>
      </c>
      <c r="I836" s="223">
        <v>2247</v>
      </c>
      <c r="J836" s="224">
        <v>0</v>
      </c>
      <c r="K836" s="225">
        <f t="shared" si="26"/>
        <v>2.708751987606458E-6</v>
      </c>
      <c r="L836" s="223">
        <f t="shared" si="27"/>
        <v>0</v>
      </c>
    </row>
    <row r="837" spans="1:12" ht="11.85" customHeight="1">
      <c r="A837" s="112"/>
      <c r="B837" s="113"/>
      <c r="C837" s="113"/>
      <c r="D837" s="226"/>
      <c r="E837" s="967" t="s">
        <v>335</v>
      </c>
      <c r="F837" s="894"/>
      <c r="G837" s="222">
        <v>438</v>
      </c>
      <c r="H837" s="223">
        <v>116</v>
      </c>
      <c r="I837" s="223">
        <v>116</v>
      </c>
      <c r="J837" s="224">
        <v>26.5</v>
      </c>
      <c r="K837" s="225">
        <f t="shared" si="26"/>
        <v>1.3983766380166849E-7</v>
      </c>
      <c r="L837" s="223">
        <f t="shared" si="27"/>
        <v>0</v>
      </c>
    </row>
    <row r="838" spans="1:12" ht="11.85" customHeight="1">
      <c r="A838" s="112"/>
      <c r="B838" s="113"/>
      <c r="C838" s="113"/>
      <c r="D838" s="226"/>
      <c r="E838" s="967" t="s">
        <v>241</v>
      </c>
      <c r="F838" s="894"/>
      <c r="G838" s="222">
        <v>190140</v>
      </c>
      <c r="H838" s="223">
        <v>198135</v>
      </c>
      <c r="I838" s="223">
        <v>188948</v>
      </c>
      <c r="J838" s="224">
        <v>99.4</v>
      </c>
      <c r="K838" s="225">
        <f t="shared" si="26"/>
        <v>2.2777626637929016E-4</v>
      </c>
      <c r="L838" s="223">
        <f t="shared" si="27"/>
        <v>-9187</v>
      </c>
    </row>
    <row r="839" spans="1:12" ht="11.85" customHeight="1">
      <c r="A839" s="112"/>
      <c r="B839" s="113"/>
      <c r="C839" s="113"/>
      <c r="D839" s="226"/>
      <c r="E839" s="967" t="s">
        <v>242</v>
      </c>
      <c r="F839" s="894"/>
      <c r="G839" s="222">
        <v>35603</v>
      </c>
      <c r="H839" s="223">
        <v>43436</v>
      </c>
      <c r="I839" s="223">
        <v>24016</v>
      </c>
      <c r="J839" s="224">
        <v>67.5</v>
      </c>
      <c r="K839" s="225">
        <f t="shared" si="26"/>
        <v>2.8951218395352334E-5</v>
      </c>
      <c r="L839" s="223">
        <f t="shared" si="27"/>
        <v>-19420</v>
      </c>
    </row>
    <row r="840" spans="1:12" ht="11.85" customHeight="1">
      <c r="A840" s="112"/>
      <c r="B840" s="113"/>
      <c r="C840" s="113"/>
      <c r="D840" s="226"/>
      <c r="E840" s="967" t="s">
        <v>243</v>
      </c>
      <c r="F840" s="894"/>
      <c r="G840" s="222">
        <v>4606</v>
      </c>
      <c r="H840" s="223">
        <v>2697</v>
      </c>
      <c r="I840" s="223">
        <v>2397</v>
      </c>
      <c r="J840" s="224">
        <v>52</v>
      </c>
      <c r="K840" s="225">
        <f t="shared" si="26"/>
        <v>2.8895765528672359E-6</v>
      </c>
      <c r="L840" s="223">
        <f t="shared" si="27"/>
        <v>-300</v>
      </c>
    </row>
    <row r="841" spans="1:12" ht="11.85" customHeight="1">
      <c r="A841" s="112"/>
      <c r="B841" s="113"/>
      <c r="C841" s="113"/>
      <c r="D841" s="226"/>
      <c r="E841" s="967" t="s">
        <v>244</v>
      </c>
      <c r="F841" s="894"/>
      <c r="G841" s="222">
        <v>244936</v>
      </c>
      <c r="H841" s="223">
        <v>262190</v>
      </c>
      <c r="I841" s="223">
        <v>202096</v>
      </c>
      <c r="J841" s="224">
        <v>82.5</v>
      </c>
      <c r="K841" s="225">
        <f t="shared" si="26"/>
        <v>2.4362614227294824E-4</v>
      </c>
      <c r="L841" s="223">
        <f t="shared" si="27"/>
        <v>-60094</v>
      </c>
    </row>
    <row r="842" spans="1:12" ht="11.85" customHeight="1">
      <c r="A842" s="112"/>
      <c r="B842" s="113"/>
      <c r="C842" s="113"/>
      <c r="D842" s="226"/>
      <c r="E842" s="967" t="s">
        <v>386</v>
      </c>
      <c r="F842" s="894"/>
      <c r="G842" s="222">
        <v>0</v>
      </c>
      <c r="H842" s="223">
        <v>2500</v>
      </c>
      <c r="I842" s="223">
        <v>2500</v>
      </c>
      <c r="J842" s="224">
        <v>0</v>
      </c>
      <c r="K842" s="225">
        <f t="shared" si="26"/>
        <v>3.0137427543463038E-6</v>
      </c>
      <c r="L842" s="223">
        <f t="shared" si="27"/>
        <v>0</v>
      </c>
    </row>
    <row r="843" spans="1:12" ht="11.85" customHeight="1">
      <c r="A843" s="112"/>
      <c r="B843" s="113"/>
      <c r="C843" s="113"/>
      <c r="D843" s="226"/>
      <c r="E843" s="967" t="s">
        <v>245</v>
      </c>
      <c r="F843" s="894"/>
      <c r="G843" s="222">
        <v>9561</v>
      </c>
      <c r="H843" s="223">
        <v>7561</v>
      </c>
      <c r="I843" s="223">
        <v>6761</v>
      </c>
      <c r="J843" s="224">
        <v>70.7</v>
      </c>
      <c r="K843" s="225">
        <f t="shared" si="26"/>
        <v>8.1503659048541437E-6</v>
      </c>
      <c r="L843" s="223">
        <f t="shared" si="27"/>
        <v>-800</v>
      </c>
    </row>
    <row r="844" spans="1:12" ht="27" customHeight="1">
      <c r="A844" s="112"/>
      <c r="B844" s="113"/>
      <c r="C844" s="113"/>
      <c r="D844" s="226"/>
      <c r="E844" s="967" t="s">
        <v>247</v>
      </c>
      <c r="F844" s="894"/>
      <c r="G844" s="222">
        <v>13676</v>
      </c>
      <c r="H844" s="223">
        <v>13440</v>
      </c>
      <c r="I844" s="223">
        <v>11717</v>
      </c>
      <c r="J844" s="224">
        <v>85.7</v>
      </c>
      <c r="K844" s="225">
        <f t="shared" si="26"/>
        <v>1.4124809541070256E-5</v>
      </c>
      <c r="L844" s="223">
        <f t="shared" si="27"/>
        <v>-1723</v>
      </c>
    </row>
    <row r="845" spans="1:12" ht="11.85" customHeight="1">
      <c r="A845" s="112"/>
      <c r="B845" s="113"/>
      <c r="C845" s="113"/>
      <c r="D845" s="226"/>
      <c r="E845" s="967" t="s">
        <v>248</v>
      </c>
      <c r="F845" s="894"/>
      <c r="G845" s="222">
        <v>9000</v>
      </c>
      <c r="H845" s="223">
        <v>6812</v>
      </c>
      <c r="I845" s="223">
        <v>2590</v>
      </c>
      <c r="J845" s="224">
        <v>28.8</v>
      </c>
      <c r="K845" s="225">
        <f t="shared" si="26"/>
        <v>3.1222374935027707E-6</v>
      </c>
      <c r="L845" s="223">
        <f t="shared" si="27"/>
        <v>-4222</v>
      </c>
    </row>
    <row r="846" spans="1:12" ht="11.85" customHeight="1">
      <c r="A846" s="112"/>
      <c r="B846" s="113"/>
      <c r="C846" s="113"/>
      <c r="D846" s="226"/>
      <c r="E846" s="992" t="s">
        <v>289</v>
      </c>
      <c r="F846" s="993"/>
      <c r="G846" s="222">
        <v>0</v>
      </c>
      <c r="H846" s="223">
        <v>148</v>
      </c>
      <c r="I846" s="223">
        <v>148</v>
      </c>
      <c r="J846" s="224">
        <v>0</v>
      </c>
      <c r="K846" s="225">
        <f t="shared" si="26"/>
        <v>1.7841357105730117E-7</v>
      </c>
      <c r="L846" s="223">
        <f t="shared" si="27"/>
        <v>0</v>
      </c>
    </row>
    <row r="847" spans="1:12" ht="11.85" customHeight="1">
      <c r="A847" s="112"/>
      <c r="B847" s="113"/>
      <c r="C847" s="113"/>
      <c r="D847" s="226"/>
      <c r="E847" s="967" t="s">
        <v>250</v>
      </c>
      <c r="F847" s="894"/>
      <c r="G847" s="222">
        <v>12862</v>
      </c>
      <c r="H847" s="223">
        <v>25029</v>
      </c>
      <c r="I847" s="223">
        <v>25030</v>
      </c>
      <c r="J847" s="224">
        <v>194.6</v>
      </c>
      <c r="K847" s="225">
        <f t="shared" si="26"/>
        <v>3.0173592456515193E-5</v>
      </c>
      <c r="L847" s="223">
        <f t="shared" si="27"/>
        <v>1</v>
      </c>
    </row>
    <row r="848" spans="1:12" ht="11.85" customHeight="1">
      <c r="A848" s="112"/>
      <c r="B848" s="113"/>
      <c r="C848" s="113"/>
      <c r="D848" s="226"/>
      <c r="E848" s="967" t="s">
        <v>387</v>
      </c>
      <c r="F848" s="894"/>
      <c r="G848" s="222">
        <v>0</v>
      </c>
      <c r="H848" s="223">
        <v>375</v>
      </c>
      <c r="I848" s="223">
        <v>375</v>
      </c>
      <c r="J848" s="224">
        <v>0</v>
      </c>
      <c r="K848" s="225">
        <f t="shared" si="26"/>
        <v>4.5206141315194556E-7</v>
      </c>
      <c r="L848" s="223">
        <f t="shared" si="27"/>
        <v>0</v>
      </c>
    </row>
    <row r="849" spans="1:12" ht="11.85" customHeight="1">
      <c r="A849" s="112"/>
      <c r="B849" s="113"/>
      <c r="C849" s="113"/>
      <c r="D849" s="226"/>
      <c r="E849" s="967" t="s">
        <v>388</v>
      </c>
      <c r="F849" s="894"/>
      <c r="G849" s="222">
        <v>0</v>
      </c>
      <c r="H849" s="223">
        <v>11378</v>
      </c>
      <c r="I849" s="223">
        <v>11378</v>
      </c>
      <c r="J849" s="224">
        <v>0</v>
      </c>
      <c r="K849" s="225">
        <f t="shared" si="26"/>
        <v>1.3716146023580897E-5</v>
      </c>
      <c r="L849" s="223">
        <f t="shared" si="27"/>
        <v>0</v>
      </c>
    </row>
    <row r="850" spans="1:12" ht="11.85" customHeight="1">
      <c r="A850" s="112"/>
      <c r="B850" s="113"/>
      <c r="C850" s="113"/>
      <c r="D850" s="226"/>
      <c r="E850" s="967" t="s">
        <v>252</v>
      </c>
      <c r="F850" s="894"/>
      <c r="G850" s="222">
        <v>110</v>
      </c>
      <c r="H850" s="223">
        <v>110</v>
      </c>
      <c r="I850" s="223">
        <v>110</v>
      </c>
      <c r="J850" s="224">
        <v>100</v>
      </c>
      <c r="K850" s="225">
        <f t="shared" si="26"/>
        <v>1.3260468119123738E-7</v>
      </c>
      <c r="L850" s="223">
        <f t="shared" si="27"/>
        <v>0</v>
      </c>
    </row>
    <row r="851" spans="1:12" ht="11.85" customHeight="1">
      <c r="A851" s="112"/>
      <c r="B851" s="113"/>
      <c r="C851" s="113"/>
      <c r="D851" s="226"/>
      <c r="E851" s="967" t="s">
        <v>253</v>
      </c>
      <c r="F851" s="894"/>
      <c r="G851" s="222">
        <v>217556</v>
      </c>
      <c r="H851" s="223">
        <v>218917</v>
      </c>
      <c r="I851" s="223">
        <v>214589</v>
      </c>
      <c r="J851" s="224">
        <v>98.6</v>
      </c>
      <c r="K851" s="225">
        <f t="shared" si="26"/>
        <v>2.5868641756496757E-4</v>
      </c>
      <c r="L851" s="223">
        <f t="shared" si="27"/>
        <v>-4328</v>
      </c>
    </row>
    <row r="852" spans="1:12" ht="11.85" customHeight="1">
      <c r="A852" s="112"/>
      <c r="B852" s="113"/>
      <c r="C852" s="113"/>
      <c r="D852" s="226"/>
      <c r="E852" s="967" t="s">
        <v>257</v>
      </c>
      <c r="F852" s="894"/>
      <c r="G852" s="222">
        <v>0</v>
      </c>
      <c r="H852" s="223">
        <v>11</v>
      </c>
      <c r="I852" s="223">
        <v>11</v>
      </c>
      <c r="J852" s="224">
        <v>0</v>
      </c>
      <c r="K852" s="225">
        <f t="shared" si="26"/>
        <v>1.3260468119123737E-8</v>
      </c>
      <c r="L852" s="223">
        <f t="shared" si="27"/>
        <v>0</v>
      </c>
    </row>
    <row r="853" spans="1:12" ht="28.5" customHeight="1">
      <c r="A853" s="821" t="s">
        <v>1</v>
      </c>
      <c r="B853" s="233"/>
      <c r="C853" s="150"/>
      <c r="D853" s="227"/>
      <c r="E853" s="967" t="s">
        <v>258</v>
      </c>
      <c r="F853" s="894"/>
      <c r="G853" s="222">
        <v>65099</v>
      </c>
      <c r="H853" s="223">
        <v>43603</v>
      </c>
      <c r="I853" s="223">
        <v>36469</v>
      </c>
      <c r="J853" s="224">
        <v>56</v>
      </c>
      <c r="K853" s="225">
        <f t="shared" ref="K853:K916" si="28">+I853/$I$7</f>
        <v>4.396327380330214E-5</v>
      </c>
      <c r="L853" s="223">
        <f t="shared" si="27"/>
        <v>-7134</v>
      </c>
    </row>
    <row r="854" spans="1:12" s="213" customFormat="1" ht="15" customHeight="1">
      <c r="A854" s="821"/>
      <c r="B854" s="233"/>
      <c r="C854" s="980" t="s">
        <v>176</v>
      </c>
      <c r="D854" s="981"/>
      <c r="E854" s="981"/>
      <c r="F854" s="982"/>
      <c r="G854" s="216">
        <v>2742240</v>
      </c>
      <c r="H854" s="217">
        <v>2675799</v>
      </c>
      <c r="I854" s="217">
        <v>2610371</v>
      </c>
      <c r="J854" s="218">
        <v>95.2</v>
      </c>
      <c r="K854" s="219">
        <f t="shared" si="28"/>
        <v>3.1467946749622862E-3</v>
      </c>
      <c r="L854" s="217">
        <f t="shared" si="27"/>
        <v>-65428</v>
      </c>
    </row>
    <row r="855" spans="1:12" s="220" customFormat="1" ht="13.5" customHeight="1">
      <c r="A855" s="821"/>
      <c r="B855" s="233"/>
      <c r="C855" s="221" t="s">
        <v>1</v>
      </c>
      <c r="D855" s="965" t="s">
        <v>232</v>
      </c>
      <c r="E855" s="917"/>
      <c r="F855" s="966"/>
      <c r="G855" s="228">
        <v>2692240</v>
      </c>
      <c r="H855" s="229">
        <v>2675799</v>
      </c>
      <c r="I855" s="229">
        <v>2610371</v>
      </c>
      <c r="J855" s="230">
        <v>97</v>
      </c>
      <c r="K855" s="250">
        <f t="shared" si="28"/>
        <v>3.1467946749622862E-3</v>
      </c>
      <c r="L855" s="229">
        <f t="shared" si="27"/>
        <v>-65428</v>
      </c>
    </row>
    <row r="856" spans="1:12" ht="11.85" customHeight="1">
      <c r="A856" s="112"/>
      <c r="B856" s="113"/>
      <c r="C856" s="113"/>
      <c r="D856" s="221" t="s">
        <v>1</v>
      </c>
      <c r="E856" s="967" t="s">
        <v>233</v>
      </c>
      <c r="F856" s="894"/>
      <c r="G856" s="222">
        <v>3000</v>
      </c>
      <c r="H856" s="223">
        <v>5430</v>
      </c>
      <c r="I856" s="223">
        <v>5430</v>
      </c>
      <c r="J856" s="224">
        <v>181</v>
      </c>
      <c r="K856" s="225">
        <f t="shared" si="28"/>
        <v>6.5458492624401719E-6</v>
      </c>
      <c r="L856" s="223">
        <f t="shared" si="27"/>
        <v>0</v>
      </c>
    </row>
    <row r="857" spans="1:12" ht="11.85" customHeight="1">
      <c r="A857" s="820"/>
      <c r="B857" s="113"/>
      <c r="C857" s="113"/>
      <c r="D857" s="226"/>
      <c r="E857" s="967" t="s">
        <v>234</v>
      </c>
      <c r="F857" s="894"/>
      <c r="G857" s="222">
        <v>1467842</v>
      </c>
      <c r="H857" s="223">
        <v>1410378</v>
      </c>
      <c r="I857" s="223">
        <v>1402521</v>
      </c>
      <c r="J857" s="224">
        <v>95.5</v>
      </c>
      <c r="K857" s="225">
        <f t="shared" si="28"/>
        <v>1.6907350006274129E-3</v>
      </c>
      <c r="L857" s="223">
        <f t="shared" si="27"/>
        <v>-7857</v>
      </c>
    </row>
    <row r="858" spans="1:12" ht="11.85" customHeight="1">
      <c r="A858" s="820"/>
      <c r="B858" s="113"/>
      <c r="C858" s="113"/>
      <c r="D858" s="226"/>
      <c r="E858" s="967" t="s">
        <v>235</v>
      </c>
      <c r="F858" s="894"/>
      <c r="G858" s="222">
        <v>157161</v>
      </c>
      <c r="H858" s="223">
        <v>145174</v>
      </c>
      <c r="I858" s="223">
        <v>145173</v>
      </c>
      <c r="J858" s="224">
        <v>92.4</v>
      </c>
      <c r="K858" s="225">
        <f t="shared" si="28"/>
        <v>1.7500563075068638E-4</v>
      </c>
      <c r="L858" s="223">
        <f t="shared" si="27"/>
        <v>-1</v>
      </c>
    </row>
    <row r="859" spans="1:12" ht="11.85" customHeight="1">
      <c r="A859" s="820"/>
      <c r="B859" s="113"/>
      <c r="C859" s="113"/>
      <c r="D859" s="226"/>
      <c r="E859" s="967" t="s">
        <v>236</v>
      </c>
      <c r="F859" s="894"/>
      <c r="G859" s="222">
        <v>272092</v>
      </c>
      <c r="H859" s="223">
        <v>260433</v>
      </c>
      <c r="I859" s="223">
        <v>255370</v>
      </c>
      <c r="J859" s="224">
        <v>93.8</v>
      </c>
      <c r="K859" s="225">
        <f t="shared" si="28"/>
        <v>3.0784779487096623E-4</v>
      </c>
      <c r="L859" s="223">
        <f t="shared" si="27"/>
        <v>-5063</v>
      </c>
    </row>
    <row r="860" spans="1:12" ht="11.85" customHeight="1">
      <c r="A860" s="112"/>
      <c r="B860" s="113"/>
      <c r="C860" s="113"/>
      <c r="D860" s="226"/>
      <c r="E860" s="967" t="s">
        <v>237</v>
      </c>
      <c r="F860" s="894"/>
      <c r="G860" s="222">
        <v>37563</v>
      </c>
      <c r="H860" s="223">
        <v>32654</v>
      </c>
      <c r="I860" s="223">
        <v>30364</v>
      </c>
      <c r="J860" s="224">
        <v>80.8</v>
      </c>
      <c r="K860" s="225">
        <f t="shared" si="28"/>
        <v>3.6603713997188469E-5</v>
      </c>
      <c r="L860" s="223">
        <f t="shared" si="27"/>
        <v>-2290</v>
      </c>
    </row>
    <row r="861" spans="1:12" ht="11.85" customHeight="1">
      <c r="A861" s="112"/>
      <c r="B861" s="113"/>
      <c r="C861" s="113"/>
      <c r="D861" s="226"/>
      <c r="E861" s="967" t="s">
        <v>239</v>
      </c>
      <c r="F861" s="894"/>
      <c r="G861" s="222">
        <v>7800</v>
      </c>
      <c r="H861" s="223">
        <v>4070</v>
      </c>
      <c r="I861" s="223">
        <v>4070</v>
      </c>
      <c r="J861" s="224">
        <v>52.2</v>
      </c>
      <c r="K861" s="225">
        <f t="shared" si="28"/>
        <v>4.9063732040757823E-6</v>
      </c>
      <c r="L861" s="223">
        <f t="shared" si="27"/>
        <v>0</v>
      </c>
    </row>
    <row r="862" spans="1:12" ht="11.85" customHeight="1">
      <c r="A862" s="112"/>
      <c r="B862" s="113"/>
      <c r="C862" s="113"/>
      <c r="D862" s="226"/>
      <c r="E862" s="967" t="s">
        <v>240</v>
      </c>
      <c r="F862" s="894"/>
      <c r="G862" s="222">
        <v>58800</v>
      </c>
      <c r="H862" s="223">
        <v>99710</v>
      </c>
      <c r="I862" s="223">
        <v>99709</v>
      </c>
      <c r="J862" s="224">
        <v>169.6</v>
      </c>
      <c r="K862" s="225">
        <f t="shared" si="28"/>
        <v>1.2019891051724624E-4</v>
      </c>
      <c r="L862" s="223">
        <f t="shared" ref="L862:L925" si="29">+I862-H862</f>
        <v>-1</v>
      </c>
    </row>
    <row r="863" spans="1:12" ht="11.85" customHeight="1">
      <c r="A863" s="112"/>
      <c r="B863" s="113"/>
      <c r="C863" s="113"/>
      <c r="D863" s="226"/>
      <c r="E863" s="967" t="s">
        <v>335</v>
      </c>
      <c r="F863" s="894"/>
      <c r="G863" s="222">
        <v>160000</v>
      </c>
      <c r="H863" s="223">
        <v>160033</v>
      </c>
      <c r="I863" s="223">
        <v>142905</v>
      </c>
      <c r="J863" s="224">
        <v>89.3</v>
      </c>
      <c r="K863" s="225">
        <f t="shared" si="28"/>
        <v>1.7227156332394342E-4</v>
      </c>
      <c r="L863" s="223">
        <f t="shared" si="29"/>
        <v>-17128</v>
      </c>
    </row>
    <row r="864" spans="1:12" ht="11.85" customHeight="1">
      <c r="A864" s="112"/>
      <c r="B864" s="113"/>
      <c r="C864" s="113"/>
      <c r="D864" s="226"/>
      <c r="E864" s="967" t="s">
        <v>241</v>
      </c>
      <c r="F864" s="894"/>
      <c r="G864" s="222">
        <v>161850</v>
      </c>
      <c r="H864" s="223">
        <v>177664</v>
      </c>
      <c r="I864" s="223">
        <v>153350</v>
      </c>
      <c r="J864" s="224">
        <v>94.8</v>
      </c>
      <c r="K864" s="225">
        <f t="shared" si="28"/>
        <v>1.8486298055160228E-4</v>
      </c>
      <c r="L864" s="223">
        <f t="shared" si="29"/>
        <v>-24314</v>
      </c>
    </row>
    <row r="865" spans="1:12" ht="11.85" customHeight="1">
      <c r="A865" s="112"/>
      <c r="B865" s="113"/>
      <c r="C865" s="113"/>
      <c r="D865" s="226"/>
      <c r="E865" s="967" t="s">
        <v>242</v>
      </c>
      <c r="F865" s="894"/>
      <c r="G865" s="222">
        <v>23000</v>
      </c>
      <c r="H865" s="223">
        <v>66436</v>
      </c>
      <c r="I865" s="223">
        <v>66436</v>
      </c>
      <c r="J865" s="224">
        <v>288.89999999999998</v>
      </c>
      <c r="K865" s="225">
        <f t="shared" si="28"/>
        <v>8.0088405451100411E-5</v>
      </c>
      <c r="L865" s="223">
        <f t="shared" si="29"/>
        <v>0</v>
      </c>
    </row>
    <row r="866" spans="1:12" ht="11.85" customHeight="1">
      <c r="A866" s="112"/>
      <c r="B866" s="113"/>
      <c r="C866" s="113"/>
      <c r="D866" s="226"/>
      <c r="E866" s="967" t="s">
        <v>243</v>
      </c>
      <c r="F866" s="894"/>
      <c r="G866" s="222">
        <v>2400</v>
      </c>
      <c r="H866" s="223">
        <v>1515</v>
      </c>
      <c r="I866" s="223">
        <v>1515</v>
      </c>
      <c r="J866" s="224">
        <v>63.1</v>
      </c>
      <c r="K866" s="225">
        <f t="shared" si="28"/>
        <v>1.82632810913386E-6</v>
      </c>
      <c r="L866" s="223">
        <f t="shared" si="29"/>
        <v>0</v>
      </c>
    </row>
    <row r="867" spans="1:12" ht="11.85" customHeight="1">
      <c r="A867" s="112"/>
      <c r="B867" s="113"/>
      <c r="C867" s="113"/>
      <c r="D867" s="226"/>
      <c r="E867" s="967" t="s">
        <v>244</v>
      </c>
      <c r="F867" s="894"/>
      <c r="G867" s="222">
        <v>95289</v>
      </c>
      <c r="H867" s="223">
        <v>90579</v>
      </c>
      <c r="I867" s="223">
        <v>86128</v>
      </c>
      <c r="J867" s="224">
        <v>90.4</v>
      </c>
      <c r="K867" s="225">
        <f t="shared" si="28"/>
        <v>1.0382705437853539E-4</v>
      </c>
      <c r="L867" s="223">
        <f t="shared" si="29"/>
        <v>-4451</v>
      </c>
    </row>
    <row r="868" spans="1:12" ht="11.85" customHeight="1">
      <c r="A868" s="112"/>
      <c r="B868" s="113"/>
      <c r="C868" s="113"/>
      <c r="D868" s="226"/>
      <c r="E868" s="967" t="s">
        <v>245</v>
      </c>
      <c r="F868" s="894"/>
      <c r="G868" s="222">
        <v>8263</v>
      </c>
      <c r="H868" s="223">
        <v>6531</v>
      </c>
      <c r="I868" s="223">
        <v>6532</v>
      </c>
      <c r="J868" s="224">
        <v>79</v>
      </c>
      <c r="K868" s="225">
        <f t="shared" si="28"/>
        <v>7.874307068556022E-6</v>
      </c>
      <c r="L868" s="223">
        <f t="shared" si="29"/>
        <v>1</v>
      </c>
    </row>
    <row r="869" spans="1:12" ht="21.75" customHeight="1">
      <c r="A869" s="112" t="s">
        <v>1</v>
      </c>
      <c r="B869" s="113"/>
      <c r="C869" s="113"/>
      <c r="D869" s="226"/>
      <c r="E869" s="967" t="s">
        <v>247</v>
      </c>
      <c r="F869" s="894"/>
      <c r="G869" s="222">
        <v>12000</v>
      </c>
      <c r="H869" s="223">
        <v>7439</v>
      </c>
      <c r="I869" s="223">
        <v>7439</v>
      </c>
      <c r="J869" s="224">
        <v>62</v>
      </c>
      <c r="K869" s="225">
        <f t="shared" si="28"/>
        <v>8.9676929398328608E-6</v>
      </c>
      <c r="L869" s="223">
        <f t="shared" si="29"/>
        <v>0</v>
      </c>
    </row>
    <row r="870" spans="1:12" ht="28.5" customHeight="1">
      <c r="A870" s="112"/>
      <c r="B870" s="113"/>
      <c r="C870" s="113"/>
      <c r="D870" s="226"/>
      <c r="E870" s="967" t="s">
        <v>249</v>
      </c>
      <c r="F870" s="894"/>
      <c r="G870" s="222">
        <v>17400</v>
      </c>
      <c r="H870" s="223">
        <v>17712</v>
      </c>
      <c r="I870" s="223">
        <v>17712</v>
      </c>
      <c r="J870" s="224">
        <v>101.8</v>
      </c>
      <c r="K870" s="225">
        <f t="shared" si="28"/>
        <v>2.1351764665992692E-5</v>
      </c>
      <c r="L870" s="223">
        <f t="shared" si="29"/>
        <v>0</v>
      </c>
    </row>
    <row r="871" spans="1:12" ht="11.85" customHeight="1">
      <c r="A871" s="112"/>
      <c r="B871" s="113"/>
      <c r="C871" s="113"/>
      <c r="D871" s="226"/>
      <c r="E871" s="967" t="s">
        <v>250</v>
      </c>
      <c r="F871" s="894"/>
      <c r="G871" s="222">
        <v>7500</v>
      </c>
      <c r="H871" s="223">
        <v>4980</v>
      </c>
      <c r="I871" s="223">
        <v>4980</v>
      </c>
      <c r="J871" s="224">
        <v>66.400000000000006</v>
      </c>
      <c r="K871" s="225">
        <f t="shared" si="28"/>
        <v>6.0033755666578368E-6</v>
      </c>
      <c r="L871" s="223">
        <f t="shared" si="29"/>
        <v>0</v>
      </c>
    </row>
    <row r="872" spans="1:12" ht="11.85" customHeight="1">
      <c r="A872" s="112"/>
      <c r="B872" s="113"/>
      <c r="C872" s="113"/>
      <c r="D872" s="227"/>
      <c r="E872" s="967" t="s">
        <v>253</v>
      </c>
      <c r="F872" s="894"/>
      <c r="G872" s="222">
        <v>200280</v>
      </c>
      <c r="H872" s="223">
        <v>185061</v>
      </c>
      <c r="I872" s="223">
        <v>180738</v>
      </c>
      <c r="J872" s="224">
        <v>90.2</v>
      </c>
      <c r="K872" s="225">
        <f t="shared" si="28"/>
        <v>2.178791351740169E-4</v>
      </c>
      <c r="L872" s="223">
        <f t="shared" si="29"/>
        <v>-4323</v>
      </c>
    </row>
    <row r="873" spans="1:12" s="220" customFormat="1" ht="12.75" customHeight="1">
      <c r="A873" s="112" t="s">
        <v>1</v>
      </c>
      <c r="B873" s="113"/>
      <c r="C873" s="226"/>
      <c r="D873" s="965" t="s">
        <v>259</v>
      </c>
      <c r="E873" s="917"/>
      <c r="F873" s="966"/>
      <c r="G873" s="228">
        <v>50000</v>
      </c>
      <c r="H873" s="229">
        <v>0</v>
      </c>
      <c r="I873" s="229">
        <v>0</v>
      </c>
      <c r="J873" s="230">
        <v>0</v>
      </c>
      <c r="K873" s="250">
        <f t="shared" si="28"/>
        <v>0</v>
      </c>
      <c r="L873" s="229">
        <f t="shared" si="29"/>
        <v>0</v>
      </c>
    </row>
    <row r="874" spans="1:12" ht="11.85" customHeight="1">
      <c r="A874" s="112"/>
      <c r="B874" s="113"/>
      <c r="C874" s="150"/>
      <c r="D874" s="231" t="s">
        <v>1</v>
      </c>
      <c r="E874" s="967" t="s">
        <v>260</v>
      </c>
      <c r="F874" s="894"/>
      <c r="G874" s="222">
        <v>50000</v>
      </c>
      <c r="H874" s="223">
        <v>0</v>
      </c>
      <c r="I874" s="223">
        <v>0</v>
      </c>
      <c r="J874" s="224">
        <v>0</v>
      </c>
      <c r="K874" s="225">
        <f t="shared" si="28"/>
        <v>0</v>
      </c>
      <c r="L874" s="223">
        <f t="shared" si="29"/>
        <v>0</v>
      </c>
    </row>
    <row r="875" spans="1:12" s="213" customFormat="1" ht="12" customHeight="1">
      <c r="A875" s="232" t="s">
        <v>1</v>
      </c>
      <c r="B875" s="253"/>
      <c r="C875" s="980" t="s">
        <v>177</v>
      </c>
      <c r="D875" s="981"/>
      <c r="E875" s="981"/>
      <c r="F875" s="982"/>
      <c r="G875" s="216">
        <v>755734</v>
      </c>
      <c r="H875" s="217">
        <v>827503</v>
      </c>
      <c r="I875" s="217">
        <v>771926</v>
      </c>
      <c r="J875" s="218">
        <v>102.1</v>
      </c>
      <c r="K875" s="219">
        <f t="shared" si="28"/>
        <v>9.3055455575661E-4</v>
      </c>
      <c r="L875" s="217">
        <f t="shared" si="29"/>
        <v>-55577</v>
      </c>
    </row>
    <row r="876" spans="1:12" s="220" customFormat="1" ht="13.5" customHeight="1">
      <c r="A876" s="112"/>
      <c r="B876" s="113"/>
      <c r="C876" s="221" t="s">
        <v>1</v>
      </c>
      <c r="D876" s="965" t="s">
        <v>232</v>
      </c>
      <c r="E876" s="917"/>
      <c r="F876" s="966"/>
      <c r="G876" s="228">
        <v>755734</v>
      </c>
      <c r="H876" s="229">
        <v>827503</v>
      </c>
      <c r="I876" s="229">
        <v>771926</v>
      </c>
      <c r="J876" s="230">
        <v>102.1</v>
      </c>
      <c r="K876" s="250">
        <f t="shared" si="28"/>
        <v>9.3055455575661E-4</v>
      </c>
      <c r="L876" s="229">
        <f t="shared" si="29"/>
        <v>-55577</v>
      </c>
    </row>
    <row r="877" spans="1:12" ht="25.5" customHeight="1">
      <c r="A877" s="112"/>
      <c r="B877" s="113"/>
      <c r="C877" s="113"/>
      <c r="D877" s="130" t="s">
        <v>1</v>
      </c>
      <c r="E877" s="894" t="s">
        <v>370</v>
      </c>
      <c r="F877" s="894"/>
      <c r="G877" s="222">
        <v>50000</v>
      </c>
      <c r="H877" s="223">
        <v>50000</v>
      </c>
      <c r="I877" s="223">
        <v>50000</v>
      </c>
      <c r="J877" s="224">
        <v>100</v>
      </c>
      <c r="K877" s="225">
        <f t="shared" si="28"/>
        <v>6.0274855086926077E-5</v>
      </c>
      <c r="L877" s="223">
        <f t="shared" si="29"/>
        <v>0</v>
      </c>
    </row>
    <row r="878" spans="1:12" ht="11.85" customHeight="1">
      <c r="A878" s="112"/>
      <c r="B878" s="113"/>
      <c r="C878" s="113"/>
      <c r="D878" s="139"/>
      <c r="E878" s="894" t="s">
        <v>233</v>
      </c>
      <c r="F878" s="894"/>
      <c r="G878" s="222">
        <v>24832</v>
      </c>
      <c r="H878" s="223">
        <v>200</v>
      </c>
      <c r="I878" s="223">
        <v>200</v>
      </c>
      <c r="J878" s="224">
        <v>0.8</v>
      </c>
      <c r="K878" s="225">
        <f t="shared" si="28"/>
        <v>2.4109942034770429E-7</v>
      </c>
      <c r="L878" s="223">
        <f t="shared" si="29"/>
        <v>0</v>
      </c>
    </row>
    <row r="879" spans="1:12" ht="26.25" customHeight="1">
      <c r="A879" s="112"/>
      <c r="B879" s="113"/>
      <c r="C879" s="113"/>
      <c r="D879" s="139"/>
      <c r="E879" s="894" t="s">
        <v>306</v>
      </c>
      <c r="F879" s="894"/>
      <c r="G879" s="222">
        <v>10000</v>
      </c>
      <c r="H879" s="223">
        <v>10000</v>
      </c>
      <c r="I879" s="223">
        <v>10000</v>
      </c>
      <c r="J879" s="224">
        <v>100</v>
      </c>
      <c r="K879" s="225">
        <f t="shared" si="28"/>
        <v>1.2054971017385215E-5</v>
      </c>
      <c r="L879" s="223">
        <f t="shared" si="29"/>
        <v>0</v>
      </c>
    </row>
    <row r="880" spans="1:12" ht="11.85" customHeight="1">
      <c r="A880" s="112"/>
      <c r="B880" s="113"/>
      <c r="C880" s="113"/>
      <c r="D880" s="139"/>
      <c r="E880" s="894" t="s">
        <v>234</v>
      </c>
      <c r="F880" s="894"/>
      <c r="G880" s="222">
        <v>284214</v>
      </c>
      <c r="H880" s="223">
        <v>244214</v>
      </c>
      <c r="I880" s="223">
        <v>244202</v>
      </c>
      <c r="J880" s="224">
        <v>85.9</v>
      </c>
      <c r="K880" s="225">
        <f t="shared" si="28"/>
        <v>2.9438480323875043E-4</v>
      </c>
      <c r="L880" s="223">
        <f t="shared" si="29"/>
        <v>-12</v>
      </c>
    </row>
    <row r="881" spans="1:12" ht="11.85" customHeight="1">
      <c r="A881" s="112"/>
      <c r="B881" s="113"/>
      <c r="C881" s="113"/>
      <c r="D881" s="139"/>
      <c r="E881" s="894" t="s">
        <v>389</v>
      </c>
      <c r="F881" s="894"/>
      <c r="G881" s="222">
        <v>0</v>
      </c>
      <c r="H881" s="223">
        <v>15912</v>
      </c>
      <c r="I881" s="223">
        <v>15461</v>
      </c>
      <c r="J881" s="224">
        <v>0</v>
      </c>
      <c r="K881" s="225">
        <f t="shared" si="28"/>
        <v>1.8638190689979279E-5</v>
      </c>
      <c r="L881" s="223">
        <f t="shared" si="29"/>
        <v>-451</v>
      </c>
    </row>
    <row r="882" spans="1:12" ht="11.85" customHeight="1">
      <c r="A882" s="112"/>
      <c r="B882" s="113"/>
      <c r="C882" s="113"/>
      <c r="D882" s="139"/>
      <c r="E882" s="894" t="s">
        <v>390</v>
      </c>
      <c r="F882" s="894"/>
      <c r="G882" s="222">
        <v>0</v>
      </c>
      <c r="H882" s="223">
        <v>14688</v>
      </c>
      <c r="I882" s="223">
        <v>14272</v>
      </c>
      <c r="J882" s="224">
        <v>0</v>
      </c>
      <c r="K882" s="225">
        <f t="shared" si="28"/>
        <v>1.7204854636012177E-5</v>
      </c>
      <c r="L882" s="223">
        <f t="shared" si="29"/>
        <v>-416</v>
      </c>
    </row>
    <row r="883" spans="1:12" ht="11.85" customHeight="1">
      <c r="A883" s="112"/>
      <c r="B883" s="113"/>
      <c r="C883" s="113"/>
      <c r="D883" s="139"/>
      <c r="E883" s="894" t="s">
        <v>235</v>
      </c>
      <c r="F883" s="894"/>
      <c r="G883" s="222">
        <v>16985</v>
      </c>
      <c r="H883" s="223">
        <v>16812</v>
      </c>
      <c r="I883" s="223">
        <v>16811</v>
      </c>
      <c r="J883" s="224">
        <v>99</v>
      </c>
      <c r="K883" s="225">
        <f t="shared" si="28"/>
        <v>2.0265611777326284E-5</v>
      </c>
      <c r="L883" s="223">
        <f t="shared" si="29"/>
        <v>-1</v>
      </c>
    </row>
    <row r="884" spans="1:12" ht="11.85" customHeight="1">
      <c r="A884" s="112"/>
      <c r="B884" s="113"/>
      <c r="C884" s="113"/>
      <c r="D884" s="139"/>
      <c r="E884" s="894" t="s">
        <v>236</v>
      </c>
      <c r="F884" s="894"/>
      <c r="G884" s="222">
        <v>54630</v>
      </c>
      <c r="H884" s="223">
        <v>47513</v>
      </c>
      <c r="I884" s="223">
        <v>47444</v>
      </c>
      <c r="J884" s="224">
        <v>86.9</v>
      </c>
      <c r="K884" s="225">
        <f t="shared" si="28"/>
        <v>5.7193604494882413E-5</v>
      </c>
      <c r="L884" s="223">
        <f t="shared" si="29"/>
        <v>-69</v>
      </c>
    </row>
    <row r="885" spans="1:12" ht="11.85" customHeight="1">
      <c r="A885" s="112"/>
      <c r="B885" s="113"/>
      <c r="C885" s="113"/>
      <c r="D885" s="139"/>
      <c r="E885" s="894" t="s">
        <v>391</v>
      </c>
      <c r="F885" s="894"/>
      <c r="G885" s="222">
        <v>0</v>
      </c>
      <c r="H885" s="223">
        <v>4996</v>
      </c>
      <c r="I885" s="223">
        <v>3677</v>
      </c>
      <c r="J885" s="224">
        <v>0</v>
      </c>
      <c r="K885" s="225">
        <f t="shared" si="28"/>
        <v>4.4326128430925432E-6</v>
      </c>
      <c r="L885" s="223">
        <f t="shared" si="29"/>
        <v>-1319</v>
      </c>
    </row>
    <row r="886" spans="1:12" ht="11.85" customHeight="1">
      <c r="A886" s="112"/>
      <c r="B886" s="113"/>
      <c r="C886" s="113"/>
      <c r="D886" s="139"/>
      <c r="E886" s="894" t="s">
        <v>392</v>
      </c>
      <c r="F886" s="894"/>
      <c r="G886" s="222">
        <v>0</v>
      </c>
      <c r="H886" s="223">
        <v>4612</v>
      </c>
      <c r="I886" s="223">
        <v>3394</v>
      </c>
      <c r="J886" s="224">
        <v>0</v>
      </c>
      <c r="K886" s="225">
        <f t="shared" si="28"/>
        <v>4.091457163300542E-6</v>
      </c>
      <c r="L886" s="223">
        <f t="shared" si="29"/>
        <v>-1218</v>
      </c>
    </row>
    <row r="887" spans="1:12" ht="11.85" customHeight="1">
      <c r="A887" s="112"/>
      <c r="B887" s="113"/>
      <c r="C887" s="113"/>
      <c r="D887" s="139"/>
      <c r="E887" s="894" t="s">
        <v>237</v>
      </c>
      <c r="F887" s="894"/>
      <c r="G887" s="222">
        <v>4283</v>
      </c>
      <c r="H887" s="223">
        <v>3229</v>
      </c>
      <c r="I887" s="223">
        <v>2774</v>
      </c>
      <c r="J887" s="224">
        <v>64.8</v>
      </c>
      <c r="K887" s="225">
        <f t="shared" si="28"/>
        <v>3.3440489602226585E-6</v>
      </c>
      <c r="L887" s="223">
        <f t="shared" si="29"/>
        <v>-455</v>
      </c>
    </row>
    <row r="888" spans="1:12" ht="11.85" customHeight="1">
      <c r="A888" s="112"/>
      <c r="B888" s="113"/>
      <c r="C888" s="113"/>
      <c r="D888" s="139"/>
      <c r="E888" s="894" t="s">
        <v>393</v>
      </c>
      <c r="F888" s="894"/>
      <c r="G888" s="222">
        <v>0</v>
      </c>
      <c r="H888" s="223">
        <v>368</v>
      </c>
      <c r="I888" s="223">
        <v>136</v>
      </c>
      <c r="J888" s="224">
        <v>0</v>
      </c>
      <c r="K888" s="225">
        <f t="shared" si="28"/>
        <v>1.6394760583643892E-7</v>
      </c>
      <c r="L888" s="223">
        <f t="shared" si="29"/>
        <v>-232</v>
      </c>
    </row>
    <row r="889" spans="1:12" ht="11.85" customHeight="1">
      <c r="A889" s="112"/>
      <c r="B889" s="113"/>
      <c r="C889" s="113"/>
      <c r="D889" s="139"/>
      <c r="E889" s="894" t="s">
        <v>394</v>
      </c>
      <c r="F889" s="894"/>
      <c r="G889" s="222">
        <v>0</v>
      </c>
      <c r="H889" s="223">
        <v>340</v>
      </c>
      <c r="I889" s="223">
        <v>125</v>
      </c>
      <c r="J889" s="224">
        <v>0</v>
      </c>
      <c r="K889" s="225">
        <f t="shared" si="28"/>
        <v>1.506871377173152E-7</v>
      </c>
      <c r="L889" s="223">
        <f t="shared" si="29"/>
        <v>-215</v>
      </c>
    </row>
    <row r="890" spans="1:12" ht="11.85" customHeight="1">
      <c r="A890" s="112"/>
      <c r="B890" s="113"/>
      <c r="C890" s="113"/>
      <c r="D890" s="139"/>
      <c r="E890" s="894" t="s">
        <v>239</v>
      </c>
      <c r="F890" s="894"/>
      <c r="G890" s="222">
        <v>30320</v>
      </c>
      <c r="H890" s="223">
        <v>22617</v>
      </c>
      <c r="I890" s="223">
        <v>22160</v>
      </c>
      <c r="J890" s="224">
        <v>73.099999999999994</v>
      </c>
      <c r="K890" s="225">
        <f t="shared" si="28"/>
        <v>2.6713815774525635E-5</v>
      </c>
      <c r="L890" s="223">
        <f t="shared" si="29"/>
        <v>-457</v>
      </c>
    </row>
    <row r="891" spans="1:12" ht="11.85" customHeight="1">
      <c r="A891" s="822"/>
      <c r="B891" s="823"/>
      <c r="C891" s="823"/>
      <c r="D891" s="841"/>
      <c r="E891" s="903" t="s">
        <v>395</v>
      </c>
      <c r="F891" s="903"/>
      <c r="G891" s="236">
        <v>0</v>
      </c>
      <c r="H891" s="237">
        <v>24498</v>
      </c>
      <c r="I891" s="237">
        <v>23573</v>
      </c>
      <c r="J891" s="238">
        <v>0</v>
      </c>
      <c r="K891" s="239">
        <f t="shared" si="28"/>
        <v>2.8417183179282167E-5</v>
      </c>
      <c r="L891" s="237">
        <f t="shared" si="29"/>
        <v>-925</v>
      </c>
    </row>
    <row r="892" spans="1:12" ht="11.85" customHeight="1">
      <c r="A892" s="820"/>
      <c r="B892" s="113"/>
      <c r="C892" s="113"/>
      <c r="D892" s="840"/>
      <c r="E892" s="906" t="s">
        <v>396</v>
      </c>
      <c r="F892" s="906"/>
      <c r="G892" s="240">
        <v>0</v>
      </c>
      <c r="H892" s="241">
        <v>14713</v>
      </c>
      <c r="I892" s="241">
        <v>14537</v>
      </c>
      <c r="J892" s="242">
        <v>0</v>
      </c>
      <c r="K892" s="243">
        <f t="shared" si="28"/>
        <v>1.7524311367972889E-5</v>
      </c>
      <c r="L892" s="241">
        <f t="shared" si="29"/>
        <v>-176</v>
      </c>
    </row>
    <row r="893" spans="1:12" ht="11.85" customHeight="1">
      <c r="A893" s="112"/>
      <c r="B893" s="113"/>
      <c r="C893" s="113"/>
      <c r="D893" s="139"/>
      <c r="E893" s="894" t="s">
        <v>240</v>
      </c>
      <c r="F893" s="894"/>
      <c r="G893" s="222">
        <v>51600</v>
      </c>
      <c r="H893" s="223">
        <v>53961</v>
      </c>
      <c r="I893" s="223">
        <v>51517</v>
      </c>
      <c r="J893" s="224">
        <v>99.8</v>
      </c>
      <c r="K893" s="225">
        <f t="shared" si="28"/>
        <v>6.210359419026341E-5</v>
      </c>
      <c r="L893" s="223">
        <f t="shared" si="29"/>
        <v>-2444</v>
      </c>
    </row>
    <row r="894" spans="1:12" ht="11.85" customHeight="1">
      <c r="A894" s="112"/>
      <c r="B894" s="113"/>
      <c r="C894" s="113"/>
      <c r="D894" s="139"/>
      <c r="E894" s="894" t="s">
        <v>385</v>
      </c>
      <c r="F894" s="894"/>
      <c r="G894" s="222">
        <v>0</v>
      </c>
      <c r="H894" s="223">
        <v>9053</v>
      </c>
      <c r="I894" s="223">
        <v>8484</v>
      </c>
      <c r="J894" s="224">
        <v>0</v>
      </c>
      <c r="K894" s="225">
        <f t="shared" si="28"/>
        <v>1.0227437411149616E-5</v>
      </c>
      <c r="L894" s="223">
        <f t="shared" si="29"/>
        <v>-569</v>
      </c>
    </row>
    <row r="895" spans="1:12" ht="11.85" customHeight="1">
      <c r="A895" s="112"/>
      <c r="B895" s="113"/>
      <c r="C895" s="113"/>
      <c r="D895" s="139"/>
      <c r="E895" s="894" t="s">
        <v>397</v>
      </c>
      <c r="F895" s="894"/>
      <c r="G895" s="222">
        <v>0</v>
      </c>
      <c r="H895" s="223">
        <v>6984</v>
      </c>
      <c r="I895" s="223">
        <v>6771</v>
      </c>
      <c r="J895" s="224">
        <v>0</v>
      </c>
      <c r="K895" s="225">
        <f t="shared" si="28"/>
        <v>8.1624208758715287E-6</v>
      </c>
      <c r="L895" s="223">
        <f t="shared" si="29"/>
        <v>-213</v>
      </c>
    </row>
    <row r="896" spans="1:12" ht="11.85" customHeight="1">
      <c r="A896" s="112"/>
      <c r="B896" s="113"/>
      <c r="C896" s="113"/>
      <c r="D896" s="139"/>
      <c r="E896" s="894" t="s">
        <v>335</v>
      </c>
      <c r="F896" s="894"/>
      <c r="G896" s="222">
        <v>2500</v>
      </c>
      <c r="H896" s="223">
        <v>1762</v>
      </c>
      <c r="I896" s="223">
        <v>1762</v>
      </c>
      <c r="J896" s="224">
        <v>70.5</v>
      </c>
      <c r="K896" s="225">
        <f t="shared" si="28"/>
        <v>2.1240858932632749E-6</v>
      </c>
      <c r="L896" s="223">
        <f t="shared" si="29"/>
        <v>0</v>
      </c>
    </row>
    <row r="897" spans="1:12" ht="11.85" customHeight="1">
      <c r="A897" s="112"/>
      <c r="B897" s="113"/>
      <c r="C897" s="113"/>
      <c r="D897" s="139"/>
      <c r="E897" s="894" t="s">
        <v>398</v>
      </c>
      <c r="F897" s="894"/>
      <c r="G897" s="222">
        <v>0</v>
      </c>
      <c r="H897" s="223">
        <v>260</v>
      </c>
      <c r="I897" s="223">
        <v>108</v>
      </c>
      <c r="J897" s="224">
        <v>0</v>
      </c>
      <c r="K897" s="225">
        <f t="shared" si="28"/>
        <v>1.3019368698776033E-7</v>
      </c>
      <c r="L897" s="223">
        <f t="shared" si="29"/>
        <v>-152</v>
      </c>
    </row>
    <row r="898" spans="1:12" ht="11.85" customHeight="1">
      <c r="A898" s="112"/>
      <c r="B898" s="113"/>
      <c r="C898" s="113"/>
      <c r="D898" s="139"/>
      <c r="E898" s="894" t="s">
        <v>399</v>
      </c>
      <c r="F898" s="894"/>
      <c r="G898" s="222">
        <v>0</v>
      </c>
      <c r="H898" s="223">
        <v>240</v>
      </c>
      <c r="I898" s="223">
        <v>99</v>
      </c>
      <c r="J898" s="224">
        <v>0</v>
      </c>
      <c r="K898" s="225">
        <f t="shared" si="28"/>
        <v>1.1934421307211362E-7</v>
      </c>
      <c r="L898" s="223">
        <f t="shared" si="29"/>
        <v>-141</v>
      </c>
    </row>
    <row r="899" spans="1:12" ht="11.85" customHeight="1">
      <c r="A899" s="112"/>
      <c r="B899" s="113"/>
      <c r="C899" s="113"/>
      <c r="D899" s="139"/>
      <c r="E899" s="894" t="s">
        <v>242</v>
      </c>
      <c r="F899" s="894"/>
      <c r="G899" s="222">
        <v>76567</v>
      </c>
      <c r="H899" s="223">
        <v>1714</v>
      </c>
      <c r="I899" s="223">
        <v>1714</v>
      </c>
      <c r="J899" s="224">
        <v>2.2000000000000002</v>
      </c>
      <c r="K899" s="225">
        <f t="shared" si="28"/>
        <v>2.0662220323798258E-6</v>
      </c>
      <c r="L899" s="223">
        <f t="shared" si="29"/>
        <v>0</v>
      </c>
    </row>
    <row r="900" spans="1:12" ht="11.85" customHeight="1">
      <c r="A900" s="112"/>
      <c r="B900" s="113"/>
      <c r="C900" s="113"/>
      <c r="D900" s="139"/>
      <c r="E900" s="894" t="s">
        <v>400</v>
      </c>
      <c r="F900" s="894"/>
      <c r="G900" s="222">
        <v>0</v>
      </c>
      <c r="H900" s="223">
        <v>1040</v>
      </c>
      <c r="I900" s="223">
        <v>834</v>
      </c>
      <c r="J900" s="224">
        <v>0</v>
      </c>
      <c r="K900" s="225">
        <f t="shared" si="28"/>
        <v>1.005384582849927E-6</v>
      </c>
      <c r="L900" s="223">
        <f t="shared" si="29"/>
        <v>-206</v>
      </c>
    </row>
    <row r="901" spans="1:12" ht="11.85" customHeight="1">
      <c r="A901" s="112"/>
      <c r="B901" s="113"/>
      <c r="C901" s="113"/>
      <c r="D901" s="139"/>
      <c r="E901" s="894" t="s">
        <v>401</v>
      </c>
      <c r="F901" s="894"/>
      <c r="G901" s="222">
        <v>0</v>
      </c>
      <c r="H901" s="223">
        <v>960</v>
      </c>
      <c r="I901" s="223">
        <v>765</v>
      </c>
      <c r="J901" s="224">
        <v>0</v>
      </c>
      <c r="K901" s="225">
        <f t="shared" si="28"/>
        <v>9.2220528282996897E-7</v>
      </c>
      <c r="L901" s="223">
        <f t="shared" si="29"/>
        <v>-195</v>
      </c>
    </row>
    <row r="902" spans="1:12" ht="11.85" customHeight="1">
      <c r="A902" s="112"/>
      <c r="B902" s="113"/>
      <c r="C902" s="113"/>
      <c r="D902" s="139"/>
      <c r="E902" s="894" t="s">
        <v>243</v>
      </c>
      <c r="F902" s="894"/>
      <c r="G902" s="222">
        <v>240</v>
      </c>
      <c r="H902" s="223">
        <v>410</v>
      </c>
      <c r="I902" s="223">
        <v>410</v>
      </c>
      <c r="J902" s="224">
        <v>170.8</v>
      </c>
      <c r="K902" s="225">
        <f t="shared" si="28"/>
        <v>4.9425381171279382E-7</v>
      </c>
      <c r="L902" s="223">
        <f t="shared" si="29"/>
        <v>0</v>
      </c>
    </row>
    <row r="903" spans="1:12" ht="11.85" customHeight="1">
      <c r="A903" s="112"/>
      <c r="B903" s="113"/>
      <c r="C903" s="113"/>
      <c r="D903" s="139"/>
      <c r="E903" s="894" t="s">
        <v>244</v>
      </c>
      <c r="F903" s="894"/>
      <c r="G903" s="222">
        <v>76288</v>
      </c>
      <c r="H903" s="223">
        <v>39710</v>
      </c>
      <c r="I903" s="223">
        <v>39159</v>
      </c>
      <c r="J903" s="224">
        <v>51.3</v>
      </c>
      <c r="K903" s="225">
        <f t="shared" si="28"/>
        <v>4.7206061006978761E-5</v>
      </c>
      <c r="L903" s="223">
        <f t="shared" si="29"/>
        <v>-551</v>
      </c>
    </row>
    <row r="904" spans="1:12" ht="11.85" customHeight="1">
      <c r="A904" s="112"/>
      <c r="B904" s="113"/>
      <c r="C904" s="113"/>
      <c r="D904" s="139"/>
      <c r="E904" s="894" t="s">
        <v>386</v>
      </c>
      <c r="F904" s="894"/>
      <c r="G904" s="222">
        <v>0</v>
      </c>
      <c r="H904" s="223">
        <v>124386</v>
      </c>
      <c r="I904" s="223">
        <v>83777</v>
      </c>
      <c r="J904" s="224">
        <v>0</v>
      </c>
      <c r="K904" s="225">
        <f t="shared" si="28"/>
        <v>1.0099293069234811E-4</v>
      </c>
      <c r="L904" s="223">
        <f t="shared" si="29"/>
        <v>-40609</v>
      </c>
    </row>
    <row r="905" spans="1:12" ht="11.85" customHeight="1">
      <c r="A905" s="112"/>
      <c r="B905" s="113"/>
      <c r="C905" s="113"/>
      <c r="D905" s="139"/>
      <c r="E905" s="894" t="s">
        <v>402</v>
      </c>
      <c r="F905" s="894"/>
      <c r="G905" s="222">
        <v>0</v>
      </c>
      <c r="H905" s="223">
        <v>50556</v>
      </c>
      <c r="I905" s="223">
        <v>47741</v>
      </c>
      <c r="J905" s="224">
        <v>0</v>
      </c>
      <c r="K905" s="225">
        <f t="shared" si="28"/>
        <v>5.7551637134098754E-5</v>
      </c>
      <c r="L905" s="223">
        <f t="shared" si="29"/>
        <v>-2815</v>
      </c>
    </row>
    <row r="906" spans="1:12" ht="25.5" customHeight="1">
      <c r="A906" s="112"/>
      <c r="B906" s="113"/>
      <c r="C906" s="113"/>
      <c r="D906" s="139"/>
      <c r="E906" s="894" t="s">
        <v>246</v>
      </c>
      <c r="F906" s="894"/>
      <c r="G906" s="222">
        <v>200</v>
      </c>
      <c r="H906" s="223">
        <v>0</v>
      </c>
      <c r="I906" s="223">
        <v>0</v>
      </c>
      <c r="J906" s="224">
        <v>0</v>
      </c>
      <c r="K906" s="225">
        <f t="shared" si="28"/>
        <v>0</v>
      </c>
      <c r="L906" s="223">
        <f t="shared" si="29"/>
        <v>0</v>
      </c>
    </row>
    <row r="907" spans="1:12" ht="25.5" customHeight="1">
      <c r="A907" s="112" t="s">
        <v>1</v>
      </c>
      <c r="B907" s="113"/>
      <c r="C907" s="113"/>
      <c r="D907" s="139"/>
      <c r="E907" s="894" t="s">
        <v>403</v>
      </c>
      <c r="F907" s="894"/>
      <c r="G907" s="222">
        <v>0</v>
      </c>
      <c r="H907" s="223">
        <v>76</v>
      </c>
      <c r="I907" s="223">
        <v>75</v>
      </c>
      <c r="J907" s="224">
        <v>0</v>
      </c>
      <c r="K907" s="225">
        <f t="shared" si="28"/>
        <v>9.041228263038911E-8</v>
      </c>
      <c r="L907" s="223">
        <f t="shared" si="29"/>
        <v>-1</v>
      </c>
    </row>
    <row r="908" spans="1:12" ht="25.5" customHeight="1">
      <c r="A908" s="112"/>
      <c r="B908" s="113"/>
      <c r="C908" s="113"/>
      <c r="D908" s="139"/>
      <c r="E908" s="894" t="s">
        <v>404</v>
      </c>
      <c r="F908" s="894"/>
      <c r="G908" s="222">
        <v>0</v>
      </c>
      <c r="H908" s="223">
        <v>25</v>
      </c>
      <c r="I908" s="223">
        <v>25</v>
      </c>
      <c r="J908" s="224">
        <v>0</v>
      </c>
      <c r="K908" s="225">
        <f t="shared" si="28"/>
        <v>3.0137427543463037E-8</v>
      </c>
      <c r="L908" s="223">
        <f t="shared" si="29"/>
        <v>0</v>
      </c>
    </row>
    <row r="909" spans="1:12" ht="26.25" customHeight="1">
      <c r="A909" s="112"/>
      <c r="B909" s="113"/>
      <c r="C909" s="113"/>
      <c r="D909" s="139"/>
      <c r="E909" s="894" t="s">
        <v>247</v>
      </c>
      <c r="F909" s="894"/>
      <c r="G909" s="222">
        <v>4320</v>
      </c>
      <c r="H909" s="223">
        <v>3451</v>
      </c>
      <c r="I909" s="223">
        <v>3450</v>
      </c>
      <c r="J909" s="224">
        <v>79.900000000000006</v>
      </c>
      <c r="K909" s="225">
        <f t="shared" si="28"/>
        <v>4.1589650009978993E-6</v>
      </c>
      <c r="L909" s="223">
        <f t="shared" si="29"/>
        <v>-1</v>
      </c>
    </row>
    <row r="910" spans="1:12" ht="24.75" customHeight="1">
      <c r="A910" s="112"/>
      <c r="B910" s="113"/>
      <c r="C910" s="113"/>
      <c r="D910" s="139"/>
      <c r="E910" s="894" t="s">
        <v>405</v>
      </c>
      <c r="F910" s="894"/>
      <c r="G910" s="222">
        <v>0</v>
      </c>
      <c r="H910" s="223">
        <v>570</v>
      </c>
      <c r="I910" s="223">
        <v>570</v>
      </c>
      <c r="J910" s="224">
        <v>0</v>
      </c>
      <c r="K910" s="225">
        <f t="shared" si="28"/>
        <v>6.871333479909573E-7</v>
      </c>
      <c r="L910" s="223">
        <f t="shared" si="29"/>
        <v>0</v>
      </c>
    </row>
    <row r="911" spans="1:12" ht="24" customHeight="1">
      <c r="A911" s="112"/>
      <c r="B911" s="113"/>
      <c r="C911" s="113"/>
      <c r="D911" s="139"/>
      <c r="E911" s="894" t="s">
        <v>406</v>
      </c>
      <c r="F911" s="894"/>
      <c r="G911" s="222">
        <v>0</v>
      </c>
      <c r="H911" s="223">
        <v>527</v>
      </c>
      <c r="I911" s="223">
        <v>526</v>
      </c>
      <c r="J911" s="224">
        <v>0</v>
      </c>
      <c r="K911" s="225">
        <f t="shared" si="28"/>
        <v>6.3409147551446228E-7</v>
      </c>
      <c r="L911" s="223">
        <f t="shared" si="29"/>
        <v>-1</v>
      </c>
    </row>
    <row r="912" spans="1:12" ht="11.85" customHeight="1">
      <c r="A912" s="112"/>
      <c r="B912" s="113"/>
      <c r="C912" s="113"/>
      <c r="D912" s="139"/>
      <c r="E912" s="894" t="s">
        <v>248</v>
      </c>
      <c r="F912" s="894"/>
      <c r="G912" s="222">
        <v>2500</v>
      </c>
      <c r="H912" s="223">
        <v>1050</v>
      </c>
      <c r="I912" s="223">
        <v>1050</v>
      </c>
      <c r="J912" s="224">
        <v>42</v>
      </c>
      <c r="K912" s="225">
        <f t="shared" si="28"/>
        <v>1.2657719568254475E-6</v>
      </c>
      <c r="L912" s="223">
        <f t="shared" si="29"/>
        <v>0</v>
      </c>
    </row>
    <row r="913" spans="1:12" ht="11.85" customHeight="1">
      <c r="A913" s="112"/>
      <c r="B913" s="113"/>
      <c r="C913" s="113"/>
      <c r="D913" s="139"/>
      <c r="E913" s="894" t="s">
        <v>407</v>
      </c>
      <c r="F913" s="894"/>
      <c r="G913" s="222">
        <v>0</v>
      </c>
      <c r="H913" s="223">
        <v>260</v>
      </c>
      <c r="I913" s="223">
        <v>0</v>
      </c>
      <c r="J913" s="224">
        <v>0</v>
      </c>
      <c r="K913" s="225">
        <f t="shared" si="28"/>
        <v>0</v>
      </c>
      <c r="L913" s="223">
        <f t="shared" si="29"/>
        <v>-260</v>
      </c>
    </row>
    <row r="914" spans="1:12" ht="11.85" customHeight="1">
      <c r="A914" s="112"/>
      <c r="B914" s="113"/>
      <c r="C914" s="113"/>
      <c r="D914" s="139"/>
      <c r="E914" s="894" t="s">
        <v>408</v>
      </c>
      <c r="F914" s="894"/>
      <c r="G914" s="222">
        <v>0</v>
      </c>
      <c r="H914" s="223">
        <v>240</v>
      </c>
      <c r="I914" s="223">
        <v>0</v>
      </c>
      <c r="J914" s="224">
        <v>0</v>
      </c>
      <c r="K914" s="225">
        <f t="shared" si="28"/>
        <v>0</v>
      </c>
      <c r="L914" s="223">
        <f t="shared" si="29"/>
        <v>-240</v>
      </c>
    </row>
    <row r="915" spans="1:12" ht="11.85" customHeight="1">
      <c r="A915" s="112"/>
      <c r="B915" s="113"/>
      <c r="C915" s="113"/>
      <c r="D915" s="139"/>
      <c r="E915" s="894" t="s">
        <v>250</v>
      </c>
      <c r="F915" s="894"/>
      <c r="G915" s="222">
        <v>9120</v>
      </c>
      <c r="H915" s="223">
        <v>7964</v>
      </c>
      <c r="I915" s="223">
        <v>7964</v>
      </c>
      <c r="J915" s="224">
        <v>87.3</v>
      </c>
      <c r="K915" s="225">
        <f t="shared" si="28"/>
        <v>9.6005789182455845E-6</v>
      </c>
      <c r="L915" s="223">
        <f t="shared" si="29"/>
        <v>0</v>
      </c>
    </row>
    <row r="916" spans="1:12" ht="11.85" customHeight="1">
      <c r="A916" s="112"/>
      <c r="B916" s="113"/>
      <c r="C916" s="113"/>
      <c r="D916" s="139"/>
      <c r="E916" s="894" t="s">
        <v>387</v>
      </c>
      <c r="F916" s="894"/>
      <c r="G916" s="222">
        <v>0</v>
      </c>
      <c r="H916" s="223">
        <v>948</v>
      </c>
      <c r="I916" s="223">
        <v>791</v>
      </c>
      <c r="J916" s="224">
        <v>0</v>
      </c>
      <c r="K916" s="225">
        <f t="shared" si="28"/>
        <v>9.5354820747517047E-7</v>
      </c>
      <c r="L916" s="223">
        <f t="shared" si="29"/>
        <v>-157</v>
      </c>
    </row>
    <row r="917" spans="1:12" ht="11.85" customHeight="1">
      <c r="A917" s="112"/>
      <c r="B917" s="113"/>
      <c r="C917" s="113"/>
      <c r="D917" s="139"/>
      <c r="E917" s="894" t="s">
        <v>409</v>
      </c>
      <c r="F917" s="894"/>
      <c r="G917" s="222">
        <v>0</v>
      </c>
      <c r="H917" s="223">
        <v>875</v>
      </c>
      <c r="I917" s="223">
        <v>730</v>
      </c>
      <c r="J917" s="224">
        <v>0</v>
      </c>
      <c r="K917" s="225">
        <f t="shared" ref="K917:K980" si="30">+I917/$I$7</f>
        <v>8.8001288426912067E-7</v>
      </c>
      <c r="L917" s="223">
        <f t="shared" si="29"/>
        <v>-145</v>
      </c>
    </row>
    <row r="918" spans="1:12" ht="11.85" customHeight="1">
      <c r="A918" s="112"/>
      <c r="B918" s="113"/>
      <c r="C918" s="113"/>
      <c r="D918" s="139"/>
      <c r="E918" s="894" t="s">
        <v>251</v>
      </c>
      <c r="F918" s="894"/>
      <c r="G918" s="222">
        <v>15540</v>
      </c>
      <c r="H918" s="223">
        <v>13000</v>
      </c>
      <c r="I918" s="223">
        <v>12839</v>
      </c>
      <c r="J918" s="224">
        <v>82.6</v>
      </c>
      <c r="K918" s="225">
        <f t="shared" si="30"/>
        <v>1.5477377289220876E-5</v>
      </c>
      <c r="L918" s="223">
        <f t="shared" si="29"/>
        <v>-161</v>
      </c>
    </row>
    <row r="919" spans="1:12" ht="11.85" customHeight="1">
      <c r="A919" s="112"/>
      <c r="B919" s="113"/>
      <c r="C919" s="113"/>
      <c r="D919" s="139"/>
      <c r="E919" s="894" t="s">
        <v>388</v>
      </c>
      <c r="F919" s="894"/>
      <c r="G919" s="222">
        <v>0</v>
      </c>
      <c r="H919" s="223">
        <v>1118</v>
      </c>
      <c r="I919" s="223">
        <v>1093</v>
      </c>
      <c r="J919" s="224">
        <v>0</v>
      </c>
      <c r="K919" s="225">
        <f t="shared" si="30"/>
        <v>1.3176083322002041E-6</v>
      </c>
      <c r="L919" s="223">
        <f t="shared" si="29"/>
        <v>-25</v>
      </c>
    </row>
    <row r="920" spans="1:12" ht="11.85" customHeight="1">
      <c r="A920" s="112"/>
      <c r="B920" s="113"/>
      <c r="C920" s="113"/>
      <c r="D920" s="139"/>
      <c r="E920" s="894" t="s">
        <v>410</v>
      </c>
      <c r="F920" s="894"/>
      <c r="G920" s="222">
        <v>0</v>
      </c>
      <c r="H920" s="223">
        <v>1032</v>
      </c>
      <c r="I920" s="223">
        <v>1009</v>
      </c>
      <c r="J920" s="224">
        <v>0</v>
      </c>
      <c r="K920" s="225">
        <f t="shared" si="30"/>
        <v>1.2163465756541682E-6</v>
      </c>
      <c r="L920" s="223">
        <f t="shared" si="29"/>
        <v>-23</v>
      </c>
    </row>
    <row r="921" spans="1:12" ht="11.85" customHeight="1">
      <c r="A921" s="112"/>
      <c r="B921" s="113"/>
      <c r="C921" s="113"/>
      <c r="D921" s="139"/>
      <c r="E921" s="894" t="s">
        <v>252</v>
      </c>
      <c r="F921" s="894"/>
      <c r="G921" s="222">
        <v>33150</v>
      </c>
      <c r="H921" s="223">
        <v>19957</v>
      </c>
      <c r="I921" s="223">
        <v>19957</v>
      </c>
      <c r="J921" s="224">
        <v>60.2</v>
      </c>
      <c r="K921" s="225">
        <f t="shared" si="30"/>
        <v>2.4058105659395674E-5</v>
      </c>
      <c r="L921" s="223">
        <f t="shared" si="29"/>
        <v>0</v>
      </c>
    </row>
    <row r="922" spans="1:12" ht="11.85" customHeight="1">
      <c r="A922" s="112"/>
      <c r="B922" s="113"/>
      <c r="C922" s="113"/>
      <c r="D922" s="139"/>
      <c r="E922" s="894" t="s">
        <v>411</v>
      </c>
      <c r="F922" s="894"/>
      <c r="G922" s="222">
        <v>0</v>
      </c>
      <c r="H922" s="223">
        <v>0</v>
      </c>
      <c r="I922" s="223">
        <v>0</v>
      </c>
      <c r="J922" s="224">
        <v>0</v>
      </c>
      <c r="K922" s="225">
        <f t="shared" si="30"/>
        <v>0</v>
      </c>
      <c r="L922" s="223">
        <f t="shared" si="29"/>
        <v>0</v>
      </c>
    </row>
    <row r="923" spans="1:12" ht="11.85" customHeight="1">
      <c r="A923" s="112"/>
      <c r="B923" s="113"/>
      <c r="C923" s="113"/>
      <c r="D923" s="139"/>
      <c r="E923" s="894" t="s">
        <v>412</v>
      </c>
      <c r="F923" s="894"/>
      <c r="G923" s="222">
        <v>0</v>
      </c>
      <c r="H923" s="223">
        <v>0</v>
      </c>
      <c r="I923" s="223">
        <v>0</v>
      </c>
      <c r="J923" s="224">
        <v>0</v>
      </c>
      <c r="K923" s="225">
        <f t="shared" si="30"/>
        <v>0</v>
      </c>
      <c r="L923" s="223">
        <f t="shared" si="29"/>
        <v>0</v>
      </c>
    </row>
    <row r="924" spans="1:12" ht="11.85" customHeight="1">
      <c r="A924" s="112"/>
      <c r="B924" s="113"/>
      <c r="C924" s="113"/>
      <c r="D924" s="139"/>
      <c r="E924" s="894" t="s">
        <v>253</v>
      </c>
      <c r="F924" s="894"/>
      <c r="G924" s="222">
        <v>5375</v>
      </c>
      <c r="H924" s="223">
        <v>5612</v>
      </c>
      <c r="I924" s="223">
        <v>5612</v>
      </c>
      <c r="J924" s="224">
        <v>104.4</v>
      </c>
      <c r="K924" s="225">
        <f t="shared" si="30"/>
        <v>6.7652497349565825E-6</v>
      </c>
      <c r="L924" s="223">
        <f t="shared" si="29"/>
        <v>0</v>
      </c>
    </row>
    <row r="925" spans="1:12" ht="11.85" customHeight="1">
      <c r="A925" s="112"/>
      <c r="B925" s="113"/>
      <c r="C925" s="113"/>
      <c r="D925" s="139"/>
      <c r="E925" s="894" t="s">
        <v>257</v>
      </c>
      <c r="F925" s="894"/>
      <c r="G925" s="222">
        <v>50</v>
      </c>
      <c r="H925" s="223">
        <v>150</v>
      </c>
      <c r="I925" s="223">
        <v>150</v>
      </c>
      <c r="J925" s="224">
        <v>300</v>
      </c>
      <c r="K925" s="225">
        <f t="shared" si="30"/>
        <v>1.8082456526077822E-7</v>
      </c>
      <c r="L925" s="223">
        <f t="shared" si="29"/>
        <v>0</v>
      </c>
    </row>
    <row r="926" spans="1:12" ht="25.5" customHeight="1">
      <c r="A926" s="112"/>
      <c r="B926" s="113"/>
      <c r="C926" s="113"/>
      <c r="D926" s="139"/>
      <c r="E926" s="894" t="s">
        <v>258</v>
      </c>
      <c r="F926" s="894"/>
      <c r="G926" s="222">
        <v>3000</v>
      </c>
      <c r="H926" s="223">
        <v>3055</v>
      </c>
      <c r="I926" s="223">
        <v>3055</v>
      </c>
      <c r="J926" s="224">
        <v>101.8</v>
      </c>
      <c r="K926" s="225">
        <f t="shared" si="30"/>
        <v>3.6827936458111834E-6</v>
      </c>
      <c r="L926" s="223">
        <f t="shared" ref="L926:L989" si="31">+I926-H926</f>
        <v>0</v>
      </c>
    </row>
    <row r="927" spans="1:12" ht="11.85" customHeight="1">
      <c r="A927" s="149"/>
      <c r="B927" s="150"/>
      <c r="C927" s="150"/>
      <c r="D927" s="141"/>
      <c r="E927" s="894" t="s">
        <v>308</v>
      </c>
      <c r="F927" s="894"/>
      <c r="G927" s="222">
        <v>20</v>
      </c>
      <c r="H927" s="223">
        <v>1845</v>
      </c>
      <c r="I927" s="223">
        <v>1126</v>
      </c>
      <c r="J927" s="224">
        <v>5628.6</v>
      </c>
      <c r="K927" s="225">
        <f t="shared" si="30"/>
        <v>1.3573897365575753E-6</v>
      </c>
      <c r="L927" s="223">
        <f t="shared" si="31"/>
        <v>-719</v>
      </c>
    </row>
    <row r="928" spans="1:12" s="213" customFormat="1" ht="15" customHeight="1">
      <c r="A928" s="959" t="s">
        <v>178</v>
      </c>
      <c r="B928" s="960"/>
      <c r="C928" s="960"/>
      <c r="D928" s="960"/>
      <c r="E928" s="960"/>
      <c r="F928" s="961"/>
      <c r="G928" s="825">
        <v>3585853</v>
      </c>
      <c r="H928" s="826">
        <v>2405621</v>
      </c>
      <c r="I928" s="826">
        <v>2358094</v>
      </c>
      <c r="J928" s="827">
        <v>65.8</v>
      </c>
      <c r="K928" s="828">
        <f t="shared" si="30"/>
        <v>2.8426754826269972E-3</v>
      </c>
      <c r="L928" s="826">
        <f t="shared" si="31"/>
        <v>-47527</v>
      </c>
    </row>
    <row r="929" spans="1:12" s="213" customFormat="1" ht="13.5" customHeight="1">
      <c r="A929" s="821" t="s">
        <v>1</v>
      </c>
      <c r="B929" s="253"/>
      <c r="C929" s="962" t="s">
        <v>179</v>
      </c>
      <c r="D929" s="963"/>
      <c r="E929" s="963"/>
      <c r="F929" s="964"/>
      <c r="G929" s="246">
        <v>3585853</v>
      </c>
      <c r="H929" s="247">
        <v>2405621</v>
      </c>
      <c r="I929" s="247">
        <v>2358094</v>
      </c>
      <c r="J929" s="248">
        <v>65.8</v>
      </c>
      <c r="K929" s="249">
        <f t="shared" si="30"/>
        <v>2.8426754826269972E-3</v>
      </c>
      <c r="L929" s="247">
        <f t="shared" si="31"/>
        <v>-47527</v>
      </c>
    </row>
    <row r="930" spans="1:12" s="220" customFormat="1" ht="13.5" customHeight="1">
      <c r="A930" s="112"/>
      <c r="B930" s="113"/>
      <c r="C930" s="221" t="s">
        <v>1</v>
      </c>
      <c r="D930" s="965" t="s">
        <v>232</v>
      </c>
      <c r="E930" s="917"/>
      <c r="F930" s="966"/>
      <c r="G930" s="228">
        <v>500000</v>
      </c>
      <c r="H930" s="229">
        <v>617781</v>
      </c>
      <c r="I930" s="229">
        <v>570255</v>
      </c>
      <c r="J930" s="230">
        <v>114.1</v>
      </c>
      <c r="K930" s="250">
        <f t="shared" si="30"/>
        <v>6.8744074975190064E-4</v>
      </c>
      <c r="L930" s="229">
        <f t="shared" si="31"/>
        <v>-47526</v>
      </c>
    </row>
    <row r="931" spans="1:12" ht="25.5" customHeight="1">
      <c r="A931" s="112"/>
      <c r="B931" s="113"/>
      <c r="C931" s="113"/>
      <c r="D931" s="221" t="s">
        <v>1</v>
      </c>
      <c r="E931" s="967" t="s">
        <v>375</v>
      </c>
      <c r="F931" s="894"/>
      <c r="G931" s="222">
        <v>380000</v>
      </c>
      <c r="H931" s="223">
        <v>510000</v>
      </c>
      <c r="I931" s="223">
        <v>467974</v>
      </c>
      <c r="J931" s="224">
        <v>123.2</v>
      </c>
      <c r="K931" s="225">
        <f t="shared" si="30"/>
        <v>5.6414130068898282E-4</v>
      </c>
      <c r="L931" s="223">
        <f t="shared" si="31"/>
        <v>-42026</v>
      </c>
    </row>
    <row r="932" spans="1:12" ht="28.5" customHeight="1">
      <c r="A932" s="112"/>
      <c r="B932" s="113"/>
      <c r="C932" s="113"/>
      <c r="D932" s="226"/>
      <c r="E932" s="967" t="s">
        <v>306</v>
      </c>
      <c r="F932" s="894"/>
      <c r="G932" s="222">
        <v>100000</v>
      </c>
      <c r="H932" s="223">
        <v>100000</v>
      </c>
      <c r="I932" s="223">
        <v>100000</v>
      </c>
      <c r="J932" s="224">
        <v>100</v>
      </c>
      <c r="K932" s="225">
        <f t="shared" si="30"/>
        <v>1.2054971017385215E-4</v>
      </c>
      <c r="L932" s="223">
        <f t="shared" si="31"/>
        <v>0</v>
      </c>
    </row>
    <row r="933" spans="1:12" ht="11.85" customHeight="1">
      <c r="A933" s="112"/>
      <c r="B933" s="113"/>
      <c r="C933" s="113"/>
      <c r="D933" s="227"/>
      <c r="E933" s="967" t="s">
        <v>244</v>
      </c>
      <c r="F933" s="894"/>
      <c r="G933" s="222">
        <v>20000</v>
      </c>
      <c r="H933" s="223">
        <v>7781</v>
      </c>
      <c r="I933" s="223">
        <v>2281</v>
      </c>
      <c r="J933" s="224">
        <v>11.4</v>
      </c>
      <c r="K933" s="225">
        <f t="shared" si="30"/>
        <v>2.7497388890655676E-6</v>
      </c>
      <c r="L933" s="223">
        <f t="shared" si="31"/>
        <v>-5500</v>
      </c>
    </row>
    <row r="934" spans="1:12" s="220" customFormat="1" ht="13.5" customHeight="1">
      <c r="A934" s="112"/>
      <c r="B934" s="113"/>
      <c r="C934" s="226"/>
      <c r="D934" s="965" t="s">
        <v>259</v>
      </c>
      <c r="E934" s="917"/>
      <c r="F934" s="966"/>
      <c r="G934" s="228">
        <v>3085853</v>
      </c>
      <c r="H934" s="229">
        <v>1787840</v>
      </c>
      <c r="I934" s="229">
        <v>1787839</v>
      </c>
      <c r="J934" s="230">
        <v>57.9</v>
      </c>
      <c r="K934" s="250">
        <f t="shared" si="30"/>
        <v>2.1552347328750963E-3</v>
      </c>
      <c r="L934" s="223">
        <f t="shared" si="31"/>
        <v>-1</v>
      </c>
    </row>
    <row r="935" spans="1:12" ht="38.25" customHeight="1">
      <c r="A935" s="149"/>
      <c r="B935" s="150"/>
      <c r="C935" s="150"/>
      <c r="D935" s="245" t="s">
        <v>1</v>
      </c>
      <c r="E935" s="967" t="s">
        <v>413</v>
      </c>
      <c r="F935" s="894"/>
      <c r="G935" s="222">
        <v>3085853</v>
      </c>
      <c r="H935" s="223">
        <v>1787840</v>
      </c>
      <c r="I935" s="223">
        <v>1787839</v>
      </c>
      <c r="J935" s="224">
        <v>57.9</v>
      </c>
      <c r="K935" s="225">
        <f t="shared" si="30"/>
        <v>2.1552347328750963E-3</v>
      </c>
      <c r="L935" s="223">
        <f t="shared" si="31"/>
        <v>-1</v>
      </c>
    </row>
    <row r="936" spans="1:12" s="213" customFormat="1" ht="15" customHeight="1">
      <c r="A936" s="959" t="s">
        <v>180</v>
      </c>
      <c r="B936" s="960"/>
      <c r="C936" s="960"/>
      <c r="D936" s="960"/>
      <c r="E936" s="960"/>
      <c r="F936" s="961"/>
      <c r="G936" s="825">
        <v>44945817</v>
      </c>
      <c r="H936" s="826">
        <v>34005305</v>
      </c>
      <c r="I936" s="826">
        <v>31840295</v>
      </c>
      <c r="J936" s="827">
        <v>70.8</v>
      </c>
      <c r="K936" s="828">
        <f t="shared" si="30"/>
        <v>3.8383383340999541E-2</v>
      </c>
      <c r="L936" s="826">
        <f t="shared" si="31"/>
        <v>-2165010</v>
      </c>
    </row>
    <row r="937" spans="1:12" s="213" customFormat="1" ht="15" customHeight="1">
      <c r="A937" s="821" t="s">
        <v>1</v>
      </c>
      <c r="B937" s="253"/>
      <c r="C937" s="962" t="s">
        <v>181</v>
      </c>
      <c r="D937" s="963"/>
      <c r="E937" s="963"/>
      <c r="F937" s="964"/>
      <c r="G937" s="246">
        <v>37157688</v>
      </c>
      <c r="H937" s="247">
        <v>13961630</v>
      </c>
      <c r="I937" s="247">
        <v>13956259</v>
      </c>
      <c r="J937" s="248">
        <v>37.6</v>
      </c>
      <c r="K937" s="249">
        <f t="shared" si="30"/>
        <v>1.6824229775612157E-2</v>
      </c>
      <c r="L937" s="247">
        <f t="shared" si="31"/>
        <v>-5371</v>
      </c>
    </row>
    <row r="938" spans="1:12" s="220" customFormat="1" ht="12.75" customHeight="1">
      <c r="A938" s="112"/>
      <c r="B938" s="113"/>
      <c r="C938" s="221" t="s">
        <v>1</v>
      </c>
      <c r="D938" s="965" t="s">
        <v>259</v>
      </c>
      <c r="E938" s="917"/>
      <c r="F938" s="966"/>
      <c r="G938" s="228">
        <v>37157688</v>
      </c>
      <c r="H938" s="229">
        <v>13961630</v>
      </c>
      <c r="I938" s="229">
        <v>13956259</v>
      </c>
      <c r="J938" s="230">
        <v>37.6</v>
      </c>
      <c r="K938" s="250">
        <f t="shared" si="30"/>
        <v>1.6824229775612157E-2</v>
      </c>
      <c r="L938" s="229">
        <f t="shared" si="31"/>
        <v>-5371</v>
      </c>
    </row>
    <row r="939" spans="1:12" ht="14.25" customHeight="1">
      <c r="A939" s="820" t="s">
        <v>1</v>
      </c>
      <c r="B939" s="113"/>
      <c r="C939" s="113"/>
      <c r="D939" s="226"/>
      <c r="E939" s="997" t="s">
        <v>262</v>
      </c>
      <c r="F939" s="998"/>
      <c r="G939" s="260">
        <v>200000</v>
      </c>
      <c r="H939" s="261">
        <v>98736</v>
      </c>
      <c r="I939" s="261">
        <v>98736</v>
      </c>
      <c r="J939" s="262">
        <v>49.4</v>
      </c>
      <c r="K939" s="263">
        <f t="shared" si="30"/>
        <v>1.1902596183725467E-4</v>
      </c>
      <c r="L939" s="261">
        <f t="shared" si="31"/>
        <v>0</v>
      </c>
    </row>
    <row r="940" spans="1:12" ht="41.25" customHeight="1">
      <c r="A940" s="820"/>
      <c r="B940" s="113"/>
      <c r="C940" s="113"/>
      <c r="D940" s="226"/>
      <c r="E940" s="986" t="s">
        <v>413</v>
      </c>
      <c r="F940" s="906"/>
      <c r="G940" s="240">
        <v>36957688</v>
      </c>
      <c r="H940" s="241">
        <v>13862894</v>
      </c>
      <c r="I940" s="241">
        <v>13857523</v>
      </c>
      <c r="J940" s="242">
        <v>37.5</v>
      </c>
      <c r="K940" s="243">
        <f t="shared" si="30"/>
        <v>1.6705203813774903E-2</v>
      </c>
      <c r="L940" s="241">
        <f t="shared" si="31"/>
        <v>-5371</v>
      </c>
    </row>
    <row r="941" spans="1:12" s="213" customFormat="1" ht="30.75" customHeight="1">
      <c r="A941" s="232"/>
      <c r="B941" s="253"/>
      <c r="C941" s="980" t="s">
        <v>414</v>
      </c>
      <c r="D941" s="981"/>
      <c r="E941" s="981"/>
      <c r="F941" s="982"/>
      <c r="G941" s="216">
        <v>150000</v>
      </c>
      <c r="H941" s="217">
        <v>136900</v>
      </c>
      <c r="I941" s="217">
        <v>136900</v>
      </c>
      <c r="J941" s="218">
        <v>91.3</v>
      </c>
      <c r="K941" s="219">
        <f t="shared" si="30"/>
        <v>1.650325532280036E-4</v>
      </c>
      <c r="L941" s="217">
        <f t="shared" si="31"/>
        <v>0</v>
      </c>
    </row>
    <row r="942" spans="1:12" s="220" customFormat="1" ht="13.5" customHeight="1">
      <c r="A942" s="112"/>
      <c r="B942" s="113"/>
      <c r="C942" s="221" t="s">
        <v>1</v>
      </c>
      <c r="D942" s="965" t="s">
        <v>259</v>
      </c>
      <c r="E942" s="917"/>
      <c r="F942" s="966"/>
      <c r="G942" s="228">
        <v>150000</v>
      </c>
      <c r="H942" s="229">
        <v>136900</v>
      </c>
      <c r="I942" s="229">
        <v>136900</v>
      </c>
      <c r="J942" s="230">
        <v>91.3</v>
      </c>
      <c r="K942" s="250">
        <f t="shared" si="30"/>
        <v>1.650325532280036E-4</v>
      </c>
      <c r="L942" s="229">
        <f t="shared" si="31"/>
        <v>0</v>
      </c>
    </row>
    <row r="943" spans="1:12" ht="39" customHeight="1">
      <c r="A943" s="112" t="s">
        <v>1</v>
      </c>
      <c r="B943" s="113"/>
      <c r="C943" s="150"/>
      <c r="D943" s="259"/>
      <c r="E943" s="967" t="s">
        <v>413</v>
      </c>
      <c r="F943" s="894"/>
      <c r="G943" s="222">
        <v>150000</v>
      </c>
      <c r="H943" s="223">
        <v>136900</v>
      </c>
      <c r="I943" s="223">
        <v>136900</v>
      </c>
      <c r="J943" s="224">
        <v>91.3</v>
      </c>
      <c r="K943" s="225">
        <f t="shared" si="30"/>
        <v>1.650325532280036E-4</v>
      </c>
      <c r="L943" s="223">
        <f t="shared" si="31"/>
        <v>0</v>
      </c>
    </row>
    <row r="944" spans="1:12" s="213" customFormat="1" ht="15" customHeight="1">
      <c r="A944" s="232" t="s">
        <v>1</v>
      </c>
      <c r="B944" s="253"/>
      <c r="C944" s="980" t="s">
        <v>415</v>
      </c>
      <c r="D944" s="981"/>
      <c r="E944" s="981"/>
      <c r="F944" s="982"/>
      <c r="G944" s="216">
        <v>210000</v>
      </c>
      <c r="H944" s="217">
        <v>210000</v>
      </c>
      <c r="I944" s="217">
        <v>210000</v>
      </c>
      <c r="J944" s="218">
        <v>100</v>
      </c>
      <c r="K944" s="219">
        <f t="shared" si="30"/>
        <v>2.5315439136508954E-4</v>
      </c>
      <c r="L944" s="217">
        <f t="shared" si="31"/>
        <v>0</v>
      </c>
    </row>
    <row r="945" spans="1:12" s="220" customFormat="1" ht="13.5" customHeight="1">
      <c r="A945" s="112"/>
      <c r="B945" s="113"/>
      <c r="C945" s="221" t="s">
        <v>1</v>
      </c>
      <c r="D945" s="965" t="s">
        <v>259</v>
      </c>
      <c r="E945" s="917"/>
      <c r="F945" s="966"/>
      <c r="G945" s="228">
        <v>210000</v>
      </c>
      <c r="H945" s="229">
        <v>210000</v>
      </c>
      <c r="I945" s="229">
        <v>210000</v>
      </c>
      <c r="J945" s="230">
        <v>100</v>
      </c>
      <c r="K945" s="250">
        <f t="shared" si="30"/>
        <v>2.5315439136508954E-4</v>
      </c>
      <c r="L945" s="229">
        <f t="shared" si="31"/>
        <v>0</v>
      </c>
    </row>
    <row r="946" spans="1:12" ht="37.5" customHeight="1">
      <c r="A946" s="112"/>
      <c r="B946" s="113"/>
      <c r="C946" s="150"/>
      <c r="D946" s="231" t="s">
        <v>1</v>
      </c>
      <c r="E946" s="967" t="s">
        <v>413</v>
      </c>
      <c r="F946" s="894"/>
      <c r="G946" s="222">
        <v>210000</v>
      </c>
      <c r="H946" s="223">
        <v>210000</v>
      </c>
      <c r="I946" s="223">
        <v>210000</v>
      </c>
      <c r="J946" s="224">
        <v>100</v>
      </c>
      <c r="K946" s="225">
        <f t="shared" si="30"/>
        <v>2.5315439136508954E-4</v>
      </c>
      <c r="L946" s="223">
        <f t="shared" si="31"/>
        <v>0</v>
      </c>
    </row>
    <row r="947" spans="1:12" s="213" customFormat="1" ht="15" customHeight="1">
      <c r="A947" s="232"/>
      <c r="B947" s="253"/>
      <c r="C947" s="980" t="s">
        <v>182</v>
      </c>
      <c r="D947" s="981"/>
      <c r="E947" s="981"/>
      <c r="F947" s="982"/>
      <c r="G947" s="216">
        <v>0</v>
      </c>
      <c r="H947" s="217">
        <v>1097</v>
      </c>
      <c r="I947" s="217">
        <v>1092</v>
      </c>
      <c r="J947" s="218">
        <v>0</v>
      </c>
      <c r="K947" s="219">
        <f t="shared" si="30"/>
        <v>1.3164028350984655E-6</v>
      </c>
      <c r="L947" s="217">
        <f t="shared" si="31"/>
        <v>-5</v>
      </c>
    </row>
    <row r="948" spans="1:12" s="220" customFormat="1" ht="13.5" customHeight="1">
      <c r="A948" s="112"/>
      <c r="B948" s="113"/>
      <c r="C948" s="221" t="s">
        <v>1</v>
      </c>
      <c r="D948" s="965" t="s">
        <v>232</v>
      </c>
      <c r="E948" s="917"/>
      <c r="F948" s="966"/>
      <c r="G948" s="228">
        <v>0</v>
      </c>
      <c r="H948" s="229">
        <v>1097</v>
      </c>
      <c r="I948" s="229">
        <v>1092</v>
      </c>
      <c r="J948" s="230">
        <v>0</v>
      </c>
      <c r="K948" s="250">
        <f t="shared" si="30"/>
        <v>1.3164028350984655E-6</v>
      </c>
      <c r="L948" s="229">
        <f t="shared" si="31"/>
        <v>-5</v>
      </c>
    </row>
    <row r="949" spans="1:12" ht="27.75" customHeight="1">
      <c r="A949" s="112"/>
      <c r="B949" s="113"/>
      <c r="C949" s="113"/>
      <c r="D949" s="221" t="s">
        <v>1</v>
      </c>
      <c r="E949" s="967" t="s">
        <v>416</v>
      </c>
      <c r="F949" s="894"/>
      <c r="G949" s="222">
        <v>0</v>
      </c>
      <c r="H949" s="223">
        <v>1017</v>
      </c>
      <c r="I949" s="223">
        <v>1012</v>
      </c>
      <c r="J949" s="224">
        <v>0</v>
      </c>
      <c r="K949" s="225">
        <f t="shared" si="30"/>
        <v>1.2199630669593839E-6</v>
      </c>
      <c r="L949" s="223">
        <f t="shared" si="31"/>
        <v>-5</v>
      </c>
    </row>
    <row r="950" spans="1:12" ht="12" customHeight="1">
      <c r="A950" s="820"/>
      <c r="B950" s="113"/>
      <c r="C950" s="113"/>
      <c r="D950" s="226"/>
      <c r="E950" s="967" t="s">
        <v>239</v>
      </c>
      <c r="F950" s="894"/>
      <c r="G950" s="222">
        <v>0</v>
      </c>
      <c r="H950" s="223">
        <v>0</v>
      </c>
      <c r="I950" s="223">
        <v>0</v>
      </c>
      <c r="J950" s="224">
        <v>0</v>
      </c>
      <c r="K950" s="225">
        <f t="shared" si="30"/>
        <v>0</v>
      </c>
      <c r="L950" s="223">
        <f t="shared" si="31"/>
        <v>0</v>
      </c>
    </row>
    <row r="951" spans="1:12" ht="13.5" customHeight="1">
      <c r="A951" s="822"/>
      <c r="B951" s="823"/>
      <c r="C951" s="823"/>
      <c r="D951" s="824"/>
      <c r="E951" s="979" t="s">
        <v>257</v>
      </c>
      <c r="F951" s="903"/>
      <c r="G951" s="236">
        <v>0</v>
      </c>
      <c r="H951" s="237">
        <v>80</v>
      </c>
      <c r="I951" s="237">
        <v>80</v>
      </c>
      <c r="J951" s="238">
        <v>0</v>
      </c>
      <c r="K951" s="239">
        <f t="shared" si="30"/>
        <v>9.6439768139081725E-8</v>
      </c>
      <c r="L951" s="237">
        <f t="shared" si="31"/>
        <v>0</v>
      </c>
    </row>
    <row r="952" spans="1:12" s="213" customFormat="1" ht="15" customHeight="1">
      <c r="A952" s="821"/>
      <c r="B952" s="253"/>
      <c r="C952" s="962" t="s">
        <v>183</v>
      </c>
      <c r="D952" s="963"/>
      <c r="E952" s="963"/>
      <c r="F952" s="964"/>
      <c r="G952" s="246">
        <v>0</v>
      </c>
      <c r="H952" s="247">
        <v>84000</v>
      </c>
      <c r="I952" s="247">
        <v>84000</v>
      </c>
      <c r="J952" s="248">
        <v>0</v>
      </c>
      <c r="K952" s="249">
        <f t="shared" si="30"/>
        <v>1.0126175654603581E-4</v>
      </c>
      <c r="L952" s="247">
        <f t="shared" si="31"/>
        <v>0</v>
      </c>
    </row>
    <row r="953" spans="1:12" s="220" customFormat="1" ht="13.5" customHeight="1">
      <c r="A953" s="112"/>
      <c r="B953" s="113"/>
      <c r="C953" s="221" t="s">
        <v>1</v>
      </c>
      <c r="D953" s="965" t="s">
        <v>259</v>
      </c>
      <c r="E953" s="917"/>
      <c r="F953" s="966"/>
      <c r="G953" s="228">
        <v>0</v>
      </c>
      <c r="H953" s="229">
        <v>84000</v>
      </c>
      <c r="I953" s="229">
        <v>84000</v>
      </c>
      <c r="J953" s="230">
        <v>0</v>
      </c>
      <c r="K953" s="250">
        <f t="shared" si="30"/>
        <v>1.0126175654603581E-4</v>
      </c>
      <c r="L953" s="229">
        <f t="shared" si="31"/>
        <v>0</v>
      </c>
    </row>
    <row r="954" spans="1:12" ht="42" customHeight="1">
      <c r="A954" s="820"/>
      <c r="B954" s="113"/>
      <c r="C954" s="150"/>
      <c r="D954" s="231" t="s">
        <v>1</v>
      </c>
      <c r="E954" s="967" t="s">
        <v>413</v>
      </c>
      <c r="F954" s="894"/>
      <c r="G954" s="222">
        <v>0</v>
      </c>
      <c r="H954" s="223">
        <v>84000</v>
      </c>
      <c r="I954" s="223">
        <v>84000</v>
      </c>
      <c r="J954" s="224">
        <v>0</v>
      </c>
      <c r="K954" s="225">
        <f t="shared" si="30"/>
        <v>1.0126175654603581E-4</v>
      </c>
      <c r="L954" s="223">
        <f t="shared" si="31"/>
        <v>0</v>
      </c>
    </row>
    <row r="955" spans="1:12" s="213" customFormat="1" ht="15" customHeight="1">
      <c r="A955" s="820"/>
      <c r="B955" s="113"/>
      <c r="C955" s="962" t="s">
        <v>417</v>
      </c>
      <c r="D955" s="963"/>
      <c r="E955" s="963"/>
      <c r="F955" s="964"/>
      <c r="G955" s="246">
        <v>5500000</v>
      </c>
      <c r="H955" s="247">
        <v>5440000</v>
      </c>
      <c r="I955" s="247">
        <v>5412457</v>
      </c>
      <c r="J955" s="248">
        <v>98.4</v>
      </c>
      <c r="K955" s="249">
        <f t="shared" si="30"/>
        <v>6.5247012267843733E-3</v>
      </c>
      <c r="L955" s="247">
        <f t="shared" si="31"/>
        <v>-27543</v>
      </c>
    </row>
    <row r="956" spans="1:12" s="220" customFormat="1" ht="13.5" customHeight="1">
      <c r="A956" s="112"/>
      <c r="B956" s="113"/>
      <c r="C956" s="221" t="s">
        <v>1</v>
      </c>
      <c r="D956" s="965" t="s">
        <v>232</v>
      </c>
      <c r="E956" s="917"/>
      <c r="F956" s="966"/>
      <c r="G956" s="228">
        <v>5500000</v>
      </c>
      <c r="H956" s="229">
        <v>5440000</v>
      </c>
      <c r="I956" s="229">
        <v>5412457</v>
      </c>
      <c r="J956" s="230">
        <v>98.4</v>
      </c>
      <c r="K956" s="250">
        <f t="shared" si="30"/>
        <v>6.5247012267843733E-3</v>
      </c>
      <c r="L956" s="229">
        <f t="shared" si="31"/>
        <v>-27543</v>
      </c>
    </row>
    <row r="957" spans="1:12" ht="11.85" customHeight="1">
      <c r="A957" s="112"/>
      <c r="B957" s="113"/>
      <c r="C957" s="150"/>
      <c r="D957" s="231" t="s">
        <v>1</v>
      </c>
      <c r="E957" s="967" t="s">
        <v>243</v>
      </c>
      <c r="F957" s="894"/>
      <c r="G957" s="222">
        <v>5500000</v>
      </c>
      <c r="H957" s="223">
        <v>5440000</v>
      </c>
      <c r="I957" s="223">
        <v>5412457</v>
      </c>
      <c r="J957" s="224">
        <v>98.4</v>
      </c>
      <c r="K957" s="225">
        <f t="shared" si="30"/>
        <v>6.5247012267843733E-3</v>
      </c>
      <c r="L957" s="223">
        <f t="shared" si="31"/>
        <v>-27543</v>
      </c>
    </row>
    <row r="958" spans="1:12" s="213" customFormat="1" ht="15" customHeight="1">
      <c r="A958" s="232"/>
      <c r="B958" s="233"/>
      <c r="C958" s="1014" t="s">
        <v>184</v>
      </c>
      <c r="D958" s="1015"/>
      <c r="E958" s="1015"/>
      <c r="F958" s="1016"/>
      <c r="G958" s="216">
        <v>700000</v>
      </c>
      <c r="H958" s="217">
        <v>823600</v>
      </c>
      <c r="I958" s="217">
        <v>813007</v>
      </c>
      <c r="J958" s="218">
        <v>116.1</v>
      </c>
      <c r="K958" s="219">
        <f t="shared" si="30"/>
        <v>9.8007758219313006E-4</v>
      </c>
      <c r="L958" s="217">
        <f t="shared" si="31"/>
        <v>-10593</v>
      </c>
    </row>
    <row r="959" spans="1:12" s="220" customFormat="1" ht="13.5" customHeight="1">
      <c r="A959" s="112"/>
      <c r="B959" s="113"/>
      <c r="C959" s="226" t="s">
        <v>1</v>
      </c>
      <c r="D959" s="994" t="s">
        <v>232</v>
      </c>
      <c r="E959" s="995"/>
      <c r="F959" s="996"/>
      <c r="G959" s="228">
        <v>700000</v>
      </c>
      <c r="H959" s="229">
        <v>676000</v>
      </c>
      <c r="I959" s="229">
        <v>665407</v>
      </c>
      <c r="J959" s="230">
        <v>95.1</v>
      </c>
      <c r="K959" s="250">
        <f t="shared" si="30"/>
        <v>8.0214620997652434E-4</v>
      </c>
      <c r="L959" s="229">
        <f t="shared" si="31"/>
        <v>-10593</v>
      </c>
    </row>
    <row r="960" spans="1:12" ht="50.25" customHeight="1">
      <c r="A960" s="112"/>
      <c r="B960" s="113"/>
      <c r="C960" s="113"/>
      <c r="D960" s="221" t="s">
        <v>1</v>
      </c>
      <c r="E960" s="967" t="s">
        <v>309</v>
      </c>
      <c r="F960" s="894"/>
      <c r="G960" s="222">
        <v>200000</v>
      </c>
      <c r="H960" s="223">
        <v>16000</v>
      </c>
      <c r="I960" s="223">
        <v>16000</v>
      </c>
      <c r="J960" s="224">
        <v>8</v>
      </c>
      <c r="K960" s="225">
        <f t="shared" si="30"/>
        <v>1.9287953627816345E-5</v>
      </c>
      <c r="L960" s="223">
        <f t="shared" si="31"/>
        <v>0</v>
      </c>
    </row>
    <row r="961" spans="1:12" ht="36.75" customHeight="1">
      <c r="A961" s="112"/>
      <c r="B961" s="113"/>
      <c r="C961" s="113"/>
      <c r="D961" s="227"/>
      <c r="E961" s="967" t="s">
        <v>418</v>
      </c>
      <c r="F961" s="894"/>
      <c r="G961" s="222">
        <v>500000</v>
      </c>
      <c r="H961" s="223">
        <v>660000</v>
      </c>
      <c r="I961" s="223">
        <v>649407</v>
      </c>
      <c r="J961" s="224">
        <v>129.9</v>
      </c>
      <c r="K961" s="225">
        <f t="shared" si="30"/>
        <v>7.8285825634870799E-4</v>
      </c>
      <c r="L961" s="223">
        <f t="shared" si="31"/>
        <v>-10593</v>
      </c>
    </row>
    <row r="962" spans="1:12" s="220" customFormat="1" ht="13.5" customHeight="1">
      <c r="A962" s="112"/>
      <c r="B962" s="113"/>
      <c r="C962" s="226"/>
      <c r="D962" s="965" t="s">
        <v>259</v>
      </c>
      <c r="E962" s="917"/>
      <c r="F962" s="966"/>
      <c r="G962" s="228">
        <v>0</v>
      </c>
      <c r="H962" s="229">
        <v>147600</v>
      </c>
      <c r="I962" s="229">
        <v>147600</v>
      </c>
      <c r="J962" s="230">
        <v>0</v>
      </c>
      <c r="K962" s="250">
        <f t="shared" si="30"/>
        <v>1.7793137221660578E-4</v>
      </c>
      <c r="L962" s="229">
        <f t="shared" si="31"/>
        <v>0</v>
      </c>
    </row>
    <row r="963" spans="1:12" ht="36" customHeight="1">
      <c r="A963" s="112"/>
      <c r="B963" s="113"/>
      <c r="C963" s="150"/>
      <c r="D963" s="231" t="s">
        <v>1</v>
      </c>
      <c r="E963" s="967" t="s">
        <v>413</v>
      </c>
      <c r="F963" s="894"/>
      <c r="G963" s="222">
        <v>0</v>
      </c>
      <c r="H963" s="223">
        <v>147600</v>
      </c>
      <c r="I963" s="223">
        <v>147600</v>
      </c>
      <c r="J963" s="224">
        <v>0</v>
      </c>
      <c r="K963" s="225">
        <f t="shared" si="30"/>
        <v>1.7793137221660578E-4</v>
      </c>
      <c r="L963" s="223">
        <f t="shared" si="31"/>
        <v>0</v>
      </c>
    </row>
    <row r="964" spans="1:12" s="213" customFormat="1" ht="15" customHeight="1">
      <c r="A964" s="232"/>
      <c r="B964" s="253"/>
      <c r="C964" s="980" t="s">
        <v>419</v>
      </c>
      <c r="D964" s="981"/>
      <c r="E964" s="981"/>
      <c r="F964" s="982"/>
      <c r="G964" s="216">
        <v>50000</v>
      </c>
      <c r="H964" s="217">
        <v>54900</v>
      </c>
      <c r="I964" s="217">
        <v>54900</v>
      </c>
      <c r="J964" s="218">
        <v>109.8</v>
      </c>
      <c r="K964" s="219">
        <f t="shared" si="30"/>
        <v>6.6181790885444831E-5</v>
      </c>
      <c r="L964" s="217">
        <f t="shared" si="31"/>
        <v>0</v>
      </c>
    </row>
    <row r="965" spans="1:12" s="220" customFormat="1" ht="13.5" customHeight="1">
      <c r="A965" s="112"/>
      <c r="B965" s="113"/>
      <c r="C965" s="221" t="s">
        <v>1</v>
      </c>
      <c r="D965" s="965" t="s">
        <v>232</v>
      </c>
      <c r="E965" s="917"/>
      <c r="F965" s="966"/>
      <c r="G965" s="228">
        <v>50000</v>
      </c>
      <c r="H965" s="229">
        <v>50000</v>
      </c>
      <c r="I965" s="229">
        <v>50000</v>
      </c>
      <c r="J965" s="230">
        <v>100</v>
      </c>
      <c r="K965" s="250">
        <f t="shared" si="30"/>
        <v>6.0274855086926077E-5</v>
      </c>
      <c r="L965" s="229">
        <f t="shared" si="31"/>
        <v>0</v>
      </c>
    </row>
    <row r="966" spans="1:12" ht="36.75" customHeight="1">
      <c r="A966" s="112"/>
      <c r="B966" s="113"/>
      <c r="C966" s="113"/>
      <c r="D966" s="231" t="s">
        <v>1</v>
      </c>
      <c r="E966" s="967" t="s">
        <v>418</v>
      </c>
      <c r="F966" s="894"/>
      <c r="G966" s="222">
        <v>50000</v>
      </c>
      <c r="H966" s="223">
        <v>50000</v>
      </c>
      <c r="I966" s="223">
        <v>50000</v>
      </c>
      <c r="J966" s="224">
        <v>100</v>
      </c>
      <c r="K966" s="225">
        <f t="shared" si="30"/>
        <v>6.0274855086926077E-5</v>
      </c>
      <c r="L966" s="223">
        <f t="shared" si="31"/>
        <v>0</v>
      </c>
    </row>
    <row r="967" spans="1:12" s="220" customFormat="1" ht="13.5" customHeight="1">
      <c r="A967" s="112"/>
      <c r="B967" s="113"/>
      <c r="C967" s="226"/>
      <c r="D967" s="965" t="s">
        <v>259</v>
      </c>
      <c r="E967" s="917"/>
      <c r="F967" s="966"/>
      <c r="G967" s="228">
        <v>0</v>
      </c>
      <c r="H967" s="229">
        <v>4900</v>
      </c>
      <c r="I967" s="229">
        <v>4900</v>
      </c>
      <c r="J967" s="230">
        <v>0</v>
      </c>
      <c r="K967" s="250">
        <f t="shared" si="30"/>
        <v>5.9069357985187558E-6</v>
      </c>
      <c r="L967" s="229">
        <f t="shared" si="31"/>
        <v>0</v>
      </c>
    </row>
    <row r="968" spans="1:12" ht="38.25" customHeight="1">
      <c r="A968" s="112"/>
      <c r="B968" s="113"/>
      <c r="C968" s="150"/>
      <c r="D968" s="231" t="s">
        <v>1</v>
      </c>
      <c r="E968" s="967" t="s">
        <v>413</v>
      </c>
      <c r="F968" s="894"/>
      <c r="G968" s="222">
        <v>0</v>
      </c>
      <c r="H968" s="223">
        <v>4900</v>
      </c>
      <c r="I968" s="223">
        <v>4900</v>
      </c>
      <c r="J968" s="224">
        <v>0</v>
      </c>
      <c r="K968" s="225">
        <f t="shared" si="30"/>
        <v>5.9069357985187558E-6</v>
      </c>
      <c r="L968" s="223">
        <f t="shared" si="31"/>
        <v>0</v>
      </c>
    </row>
    <row r="969" spans="1:12" s="213" customFormat="1" ht="15.75" customHeight="1">
      <c r="A969" s="232"/>
      <c r="B969" s="253"/>
      <c r="C969" s="980" t="s">
        <v>420</v>
      </c>
      <c r="D969" s="981"/>
      <c r="E969" s="981"/>
      <c r="F969" s="982"/>
      <c r="G969" s="216">
        <v>30000</v>
      </c>
      <c r="H969" s="217">
        <v>80000</v>
      </c>
      <c r="I969" s="217">
        <v>79826</v>
      </c>
      <c r="J969" s="218">
        <v>266.10000000000002</v>
      </c>
      <c r="K969" s="219">
        <f t="shared" si="30"/>
        <v>9.6230011643379219E-5</v>
      </c>
      <c r="L969" s="217">
        <f t="shared" si="31"/>
        <v>-174</v>
      </c>
    </row>
    <row r="970" spans="1:12" s="220" customFormat="1" ht="13.5" customHeight="1">
      <c r="A970" s="112"/>
      <c r="B970" s="113"/>
      <c r="C970" s="221" t="s">
        <v>1</v>
      </c>
      <c r="D970" s="965" t="s">
        <v>232</v>
      </c>
      <c r="E970" s="917"/>
      <c r="F970" s="966"/>
      <c r="G970" s="228">
        <v>30000</v>
      </c>
      <c r="H970" s="229">
        <v>80000</v>
      </c>
      <c r="I970" s="229">
        <v>79826</v>
      </c>
      <c r="J970" s="230">
        <v>266.10000000000002</v>
      </c>
      <c r="K970" s="250">
        <f t="shared" si="30"/>
        <v>9.6230011643379219E-5</v>
      </c>
      <c r="L970" s="229">
        <f t="shared" si="31"/>
        <v>-174</v>
      </c>
    </row>
    <row r="971" spans="1:12" ht="11.85" customHeight="1">
      <c r="A971" s="112"/>
      <c r="B971" s="113"/>
      <c r="C971" s="113"/>
      <c r="D971" s="221" t="s">
        <v>1</v>
      </c>
      <c r="E971" s="967" t="s">
        <v>239</v>
      </c>
      <c r="F971" s="894"/>
      <c r="G971" s="222">
        <v>5000</v>
      </c>
      <c r="H971" s="223">
        <v>4973</v>
      </c>
      <c r="I971" s="223">
        <v>4800</v>
      </c>
      <c r="J971" s="224">
        <v>96</v>
      </c>
      <c r="K971" s="225">
        <f t="shared" si="30"/>
        <v>5.7863860883449031E-6</v>
      </c>
      <c r="L971" s="223">
        <f t="shared" si="31"/>
        <v>-173</v>
      </c>
    </row>
    <row r="972" spans="1:12" ht="11.85" customHeight="1">
      <c r="A972" s="112"/>
      <c r="B972" s="113"/>
      <c r="C972" s="150"/>
      <c r="D972" s="227"/>
      <c r="E972" s="967" t="s">
        <v>244</v>
      </c>
      <c r="F972" s="894"/>
      <c r="G972" s="222">
        <v>25000</v>
      </c>
      <c r="H972" s="223">
        <v>75027</v>
      </c>
      <c r="I972" s="223">
        <v>75026</v>
      </c>
      <c r="J972" s="224">
        <v>300.10000000000002</v>
      </c>
      <c r="K972" s="225">
        <f t="shared" si="30"/>
        <v>9.0443625555034315E-5</v>
      </c>
      <c r="L972" s="223">
        <f t="shared" si="31"/>
        <v>-1</v>
      </c>
    </row>
    <row r="973" spans="1:12" s="213" customFormat="1" ht="15" customHeight="1">
      <c r="A973" s="232"/>
      <c r="B973" s="253"/>
      <c r="C973" s="980" t="s">
        <v>185</v>
      </c>
      <c r="D973" s="981"/>
      <c r="E973" s="981"/>
      <c r="F973" s="982"/>
      <c r="G973" s="216">
        <v>987000</v>
      </c>
      <c r="H973" s="217">
        <v>716912</v>
      </c>
      <c r="I973" s="217">
        <v>662804</v>
      </c>
      <c r="J973" s="218">
        <v>67.2</v>
      </c>
      <c r="K973" s="219">
        <f t="shared" si="30"/>
        <v>7.9900830102069896E-4</v>
      </c>
      <c r="L973" s="217">
        <f t="shared" si="31"/>
        <v>-54108</v>
      </c>
    </row>
    <row r="974" spans="1:12" s="220" customFormat="1" ht="13.5" customHeight="1">
      <c r="A974" s="112"/>
      <c r="B974" s="113"/>
      <c r="C974" s="221" t="s">
        <v>1</v>
      </c>
      <c r="D974" s="965" t="s">
        <v>232</v>
      </c>
      <c r="E974" s="917"/>
      <c r="F974" s="966"/>
      <c r="G974" s="228">
        <v>887000</v>
      </c>
      <c r="H974" s="229">
        <v>661950</v>
      </c>
      <c r="I974" s="229">
        <v>607842</v>
      </c>
      <c r="J974" s="230">
        <v>68.5</v>
      </c>
      <c r="K974" s="250">
        <f t="shared" si="30"/>
        <v>7.327517693149464E-4</v>
      </c>
      <c r="L974" s="229">
        <f t="shared" si="31"/>
        <v>-54108</v>
      </c>
    </row>
    <row r="975" spans="1:12" ht="49.5" customHeight="1">
      <c r="A975" s="112" t="s">
        <v>1</v>
      </c>
      <c r="B975" s="113"/>
      <c r="C975" s="113"/>
      <c r="D975" s="221"/>
      <c r="E975" s="967" t="s">
        <v>309</v>
      </c>
      <c r="F975" s="894"/>
      <c r="G975" s="222">
        <v>400000</v>
      </c>
      <c r="H975" s="223">
        <v>400000</v>
      </c>
      <c r="I975" s="223">
        <v>378168</v>
      </c>
      <c r="J975" s="224">
        <v>94.5</v>
      </c>
      <c r="K975" s="225">
        <f t="shared" si="30"/>
        <v>4.5588042797025318E-4</v>
      </c>
      <c r="L975" s="223">
        <f t="shared" si="31"/>
        <v>-21832</v>
      </c>
    </row>
    <row r="976" spans="1:12" ht="37.5" customHeight="1">
      <c r="A976" s="112"/>
      <c r="B976" s="113"/>
      <c r="C976" s="113"/>
      <c r="D976" s="226"/>
      <c r="E976" s="967" t="s">
        <v>418</v>
      </c>
      <c r="F976" s="894"/>
      <c r="G976" s="222">
        <v>100000</v>
      </c>
      <c r="H976" s="223">
        <v>73950</v>
      </c>
      <c r="I976" s="223">
        <v>73851</v>
      </c>
      <c r="J976" s="224">
        <v>73.900000000000006</v>
      </c>
      <c r="K976" s="225">
        <f t="shared" si="30"/>
        <v>8.902716646049155E-5</v>
      </c>
      <c r="L976" s="223">
        <f t="shared" si="31"/>
        <v>-99</v>
      </c>
    </row>
    <row r="977" spans="1:12" ht="11.85" customHeight="1">
      <c r="A977" s="112"/>
      <c r="B977" s="113"/>
      <c r="C977" s="113"/>
      <c r="D977" s="226"/>
      <c r="E977" s="967" t="s">
        <v>239</v>
      </c>
      <c r="F977" s="894"/>
      <c r="G977" s="222">
        <v>15000</v>
      </c>
      <c r="H977" s="223">
        <v>4000</v>
      </c>
      <c r="I977" s="223">
        <v>4000</v>
      </c>
      <c r="J977" s="224">
        <v>26.7</v>
      </c>
      <c r="K977" s="225">
        <f t="shared" si="30"/>
        <v>4.8219884069540863E-6</v>
      </c>
      <c r="L977" s="223">
        <f t="shared" si="31"/>
        <v>0</v>
      </c>
    </row>
    <row r="978" spans="1:12" ht="11.85" customHeight="1">
      <c r="A978" s="112"/>
      <c r="B978" s="113"/>
      <c r="C978" s="113"/>
      <c r="D978" s="226"/>
      <c r="E978" s="967" t="s">
        <v>244</v>
      </c>
      <c r="F978" s="894"/>
      <c r="G978" s="222">
        <v>372000</v>
      </c>
      <c r="H978" s="223">
        <v>179989</v>
      </c>
      <c r="I978" s="223">
        <v>151812</v>
      </c>
      <c r="J978" s="224">
        <v>40.799999999999997</v>
      </c>
      <c r="K978" s="225">
        <f t="shared" si="30"/>
        <v>1.8300892600912842E-4</v>
      </c>
      <c r="L978" s="223">
        <f t="shared" si="31"/>
        <v>-28177</v>
      </c>
    </row>
    <row r="979" spans="1:12" ht="11.85" customHeight="1">
      <c r="A979" s="112"/>
      <c r="B979" s="113"/>
      <c r="C979" s="113"/>
      <c r="D979" s="226"/>
      <c r="E979" s="967" t="s">
        <v>250</v>
      </c>
      <c r="F979" s="894"/>
      <c r="G979" s="222">
        <v>0</v>
      </c>
      <c r="H979" s="223">
        <v>4000</v>
      </c>
      <c r="I979" s="223">
        <v>0</v>
      </c>
      <c r="J979" s="224">
        <v>0</v>
      </c>
      <c r="K979" s="225">
        <f t="shared" si="30"/>
        <v>0</v>
      </c>
      <c r="L979" s="223">
        <f t="shared" si="31"/>
        <v>-4000</v>
      </c>
    </row>
    <row r="980" spans="1:12" ht="11.85" customHeight="1">
      <c r="A980" s="112"/>
      <c r="B980" s="113"/>
      <c r="C980" s="113"/>
      <c r="D980" s="227"/>
      <c r="E980" s="967" t="s">
        <v>252</v>
      </c>
      <c r="F980" s="894"/>
      <c r="G980" s="222">
        <v>0</v>
      </c>
      <c r="H980" s="223">
        <v>11</v>
      </c>
      <c r="I980" s="223">
        <v>11</v>
      </c>
      <c r="J980" s="224">
        <v>0</v>
      </c>
      <c r="K980" s="225">
        <f t="shared" si="30"/>
        <v>1.3260468119123737E-8</v>
      </c>
      <c r="L980" s="223">
        <f t="shared" si="31"/>
        <v>0</v>
      </c>
    </row>
    <row r="981" spans="1:12" s="220" customFormat="1" ht="13.5" customHeight="1">
      <c r="A981" s="112" t="s">
        <v>1</v>
      </c>
      <c r="B981" s="113"/>
      <c r="C981" s="226"/>
      <c r="D981" s="965" t="s">
        <v>259</v>
      </c>
      <c r="E981" s="917"/>
      <c r="F981" s="966"/>
      <c r="G981" s="228">
        <v>100000</v>
      </c>
      <c r="H981" s="229">
        <v>54962</v>
      </c>
      <c r="I981" s="229">
        <v>54962</v>
      </c>
      <c r="J981" s="230">
        <v>55</v>
      </c>
      <c r="K981" s="250">
        <f t="shared" ref="K981:K1044" si="32">+I981/$I$7</f>
        <v>6.6256531705752625E-5</v>
      </c>
      <c r="L981" s="223">
        <f t="shared" si="31"/>
        <v>0</v>
      </c>
    </row>
    <row r="982" spans="1:12" ht="49.5" customHeight="1">
      <c r="A982" s="112"/>
      <c r="B982" s="113"/>
      <c r="C982" s="150"/>
      <c r="D982" s="231" t="s">
        <v>1</v>
      </c>
      <c r="E982" s="967" t="s">
        <v>303</v>
      </c>
      <c r="F982" s="894"/>
      <c r="G982" s="222">
        <v>100000</v>
      </c>
      <c r="H982" s="223">
        <v>54962</v>
      </c>
      <c r="I982" s="223">
        <v>54962</v>
      </c>
      <c r="J982" s="224">
        <v>55</v>
      </c>
      <c r="K982" s="225">
        <f t="shared" si="32"/>
        <v>6.6256531705752625E-5</v>
      </c>
      <c r="L982" s="223">
        <f t="shared" si="31"/>
        <v>0</v>
      </c>
    </row>
    <row r="983" spans="1:12" s="213" customFormat="1" ht="45.75" customHeight="1">
      <c r="A983" s="232" t="s">
        <v>1</v>
      </c>
      <c r="B983" s="253"/>
      <c r="C983" s="980" t="s">
        <v>421</v>
      </c>
      <c r="D983" s="981"/>
      <c r="E983" s="981"/>
      <c r="F983" s="982"/>
      <c r="G983" s="216">
        <v>14129</v>
      </c>
      <c r="H983" s="217">
        <v>18254</v>
      </c>
      <c r="I983" s="217">
        <v>15865</v>
      </c>
      <c r="J983" s="218">
        <v>112.3</v>
      </c>
      <c r="K983" s="219">
        <f t="shared" si="32"/>
        <v>1.9125211519081642E-5</v>
      </c>
      <c r="L983" s="217">
        <f t="shared" si="31"/>
        <v>-2389</v>
      </c>
    </row>
    <row r="984" spans="1:12" s="220" customFormat="1" ht="13.5" customHeight="1">
      <c r="A984" s="112"/>
      <c r="B984" s="113"/>
      <c r="C984" s="221" t="s">
        <v>1</v>
      </c>
      <c r="D984" s="965" t="s">
        <v>232</v>
      </c>
      <c r="E984" s="917"/>
      <c r="F984" s="966"/>
      <c r="G984" s="228">
        <v>14129</v>
      </c>
      <c r="H984" s="229">
        <v>18254</v>
      </c>
      <c r="I984" s="229">
        <v>15865</v>
      </c>
      <c r="J984" s="230">
        <v>112.3</v>
      </c>
      <c r="K984" s="250">
        <f t="shared" si="32"/>
        <v>1.9125211519081642E-5</v>
      </c>
      <c r="L984" s="229">
        <f t="shared" si="31"/>
        <v>-2389</v>
      </c>
    </row>
    <row r="985" spans="1:12" ht="11.85" customHeight="1">
      <c r="A985" s="112"/>
      <c r="B985" s="113"/>
      <c r="C985" s="150"/>
      <c r="D985" s="231" t="s">
        <v>1</v>
      </c>
      <c r="E985" s="967" t="s">
        <v>422</v>
      </c>
      <c r="F985" s="894"/>
      <c r="G985" s="222">
        <v>14129</v>
      </c>
      <c r="H985" s="223">
        <v>18254</v>
      </c>
      <c r="I985" s="223">
        <v>15865</v>
      </c>
      <c r="J985" s="224">
        <v>112.3</v>
      </c>
      <c r="K985" s="225">
        <f t="shared" si="32"/>
        <v>1.9125211519081642E-5</v>
      </c>
      <c r="L985" s="223">
        <f t="shared" si="31"/>
        <v>-2389</v>
      </c>
    </row>
    <row r="986" spans="1:12" s="213" customFormat="1" ht="12.75" customHeight="1">
      <c r="A986" s="232"/>
      <c r="B986" s="253"/>
      <c r="C986" s="980" t="s">
        <v>186</v>
      </c>
      <c r="D986" s="981"/>
      <c r="E986" s="981"/>
      <c r="F986" s="982"/>
      <c r="G986" s="216">
        <v>147000</v>
      </c>
      <c r="H986" s="217">
        <v>12478012</v>
      </c>
      <c r="I986" s="217">
        <v>10413185</v>
      </c>
      <c r="J986" s="218">
        <v>7083.8</v>
      </c>
      <c r="K986" s="219">
        <f t="shared" si="32"/>
        <v>1.2553064337367047E-2</v>
      </c>
      <c r="L986" s="217">
        <f t="shared" si="31"/>
        <v>-2064827</v>
      </c>
    </row>
    <row r="987" spans="1:12" s="220" customFormat="1" ht="13.5" customHeight="1">
      <c r="A987" s="112"/>
      <c r="B987" s="113"/>
      <c r="C987" s="221" t="s">
        <v>1</v>
      </c>
      <c r="D987" s="965" t="s">
        <v>232</v>
      </c>
      <c r="E987" s="917"/>
      <c r="F987" s="966"/>
      <c r="G987" s="228">
        <v>147000</v>
      </c>
      <c r="H987" s="229">
        <v>174920</v>
      </c>
      <c r="I987" s="229">
        <v>164575</v>
      </c>
      <c r="J987" s="230">
        <v>112</v>
      </c>
      <c r="K987" s="250">
        <f t="shared" si="32"/>
        <v>1.9839468551861717E-4</v>
      </c>
      <c r="L987" s="229">
        <f t="shared" si="31"/>
        <v>-10345</v>
      </c>
    </row>
    <row r="988" spans="1:12" ht="11.85" customHeight="1">
      <c r="A988" s="112"/>
      <c r="B988" s="113"/>
      <c r="C988" s="113"/>
      <c r="D988" s="221" t="s">
        <v>1</v>
      </c>
      <c r="E988" s="967" t="s">
        <v>268</v>
      </c>
      <c r="F988" s="894"/>
      <c r="G988" s="222">
        <v>1000</v>
      </c>
      <c r="H988" s="223">
        <v>1700</v>
      </c>
      <c r="I988" s="223">
        <v>700</v>
      </c>
      <c r="J988" s="224">
        <v>70</v>
      </c>
      <c r="K988" s="225">
        <f t="shared" si="32"/>
        <v>8.4384797121696508E-7</v>
      </c>
      <c r="L988" s="223">
        <f t="shared" si="31"/>
        <v>-1000</v>
      </c>
    </row>
    <row r="989" spans="1:12" ht="11.85" customHeight="1">
      <c r="A989" s="112"/>
      <c r="B989" s="113"/>
      <c r="C989" s="113"/>
      <c r="D989" s="226"/>
      <c r="E989" s="967" t="s">
        <v>236</v>
      </c>
      <c r="F989" s="894"/>
      <c r="G989" s="222">
        <v>0</v>
      </c>
      <c r="H989" s="223">
        <v>69</v>
      </c>
      <c r="I989" s="223">
        <v>69</v>
      </c>
      <c r="J989" s="224">
        <v>0</v>
      </c>
      <c r="K989" s="225">
        <f t="shared" si="32"/>
        <v>8.3179300019957985E-8</v>
      </c>
      <c r="L989" s="223">
        <f t="shared" si="31"/>
        <v>0</v>
      </c>
    </row>
    <row r="990" spans="1:12" ht="11.85" customHeight="1">
      <c r="A990" s="112"/>
      <c r="B990" s="113"/>
      <c r="C990" s="113"/>
      <c r="D990" s="226"/>
      <c r="E990" s="967" t="s">
        <v>237</v>
      </c>
      <c r="F990" s="894"/>
      <c r="G990" s="222">
        <v>0</v>
      </c>
      <c r="H990" s="223">
        <v>10</v>
      </c>
      <c r="I990" s="223">
        <v>10</v>
      </c>
      <c r="J990" s="224">
        <v>0</v>
      </c>
      <c r="K990" s="225">
        <f t="shared" si="32"/>
        <v>1.2054971017385216E-8</v>
      </c>
      <c r="L990" s="223">
        <f t="shared" ref="L990:L1053" si="33">+I990-H990</f>
        <v>0</v>
      </c>
    </row>
    <row r="991" spans="1:12" ht="11.85" customHeight="1">
      <c r="A991" s="112"/>
      <c r="B991" s="113"/>
      <c r="C991" s="113"/>
      <c r="D991" s="226"/>
      <c r="E991" s="967" t="s">
        <v>239</v>
      </c>
      <c r="F991" s="894"/>
      <c r="G991" s="222">
        <v>36000</v>
      </c>
      <c r="H991" s="223">
        <v>34020</v>
      </c>
      <c r="I991" s="223">
        <v>33620</v>
      </c>
      <c r="J991" s="224">
        <v>93.4</v>
      </c>
      <c r="K991" s="225">
        <f t="shared" si="32"/>
        <v>4.0528812560449091E-5</v>
      </c>
      <c r="L991" s="223">
        <f t="shared" si="33"/>
        <v>-400</v>
      </c>
    </row>
    <row r="992" spans="1:12" ht="11.85" customHeight="1">
      <c r="A992" s="112"/>
      <c r="B992" s="113"/>
      <c r="C992" s="113"/>
      <c r="D992" s="226"/>
      <c r="E992" s="967" t="s">
        <v>240</v>
      </c>
      <c r="F992" s="894"/>
      <c r="G992" s="222">
        <v>0</v>
      </c>
      <c r="H992" s="223">
        <v>8400</v>
      </c>
      <c r="I992" s="223">
        <v>7325</v>
      </c>
      <c r="J992" s="224">
        <v>0</v>
      </c>
      <c r="K992" s="225">
        <f t="shared" si="32"/>
        <v>8.8302662702346703E-6</v>
      </c>
      <c r="L992" s="223">
        <f t="shared" si="33"/>
        <v>-1075</v>
      </c>
    </row>
    <row r="993" spans="1:12" ht="11.85" customHeight="1">
      <c r="A993" s="112"/>
      <c r="B993" s="113"/>
      <c r="C993" s="113"/>
      <c r="D993" s="227"/>
      <c r="E993" s="967" t="s">
        <v>244</v>
      </c>
      <c r="F993" s="894"/>
      <c r="G993" s="222">
        <v>110000</v>
      </c>
      <c r="H993" s="223">
        <v>130721</v>
      </c>
      <c r="I993" s="223">
        <v>122851</v>
      </c>
      <c r="J993" s="224">
        <v>111.7</v>
      </c>
      <c r="K993" s="225">
        <f t="shared" si="32"/>
        <v>1.4809652444567912E-4</v>
      </c>
      <c r="L993" s="223">
        <f t="shared" si="33"/>
        <v>-7870</v>
      </c>
    </row>
    <row r="994" spans="1:12" s="220" customFormat="1" ht="13.5" customHeight="1">
      <c r="A994" s="112"/>
      <c r="B994" s="113"/>
      <c r="C994" s="226"/>
      <c r="D994" s="965" t="s">
        <v>259</v>
      </c>
      <c r="E994" s="917"/>
      <c r="F994" s="966"/>
      <c r="G994" s="228">
        <v>0</v>
      </c>
      <c r="H994" s="229">
        <v>12303092</v>
      </c>
      <c r="I994" s="229">
        <v>10248610</v>
      </c>
      <c r="J994" s="230">
        <v>0</v>
      </c>
      <c r="K994" s="250">
        <f t="shared" si="32"/>
        <v>1.2354669651848428E-2</v>
      </c>
      <c r="L994" s="229">
        <f t="shared" si="33"/>
        <v>-2054482</v>
      </c>
    </row>
    <row r="995" spans="1:12" ht="52.5" customHeight="1">
      <c r="A995" s="149"/>
      <c r="B995" s="150"/>
      <c r="C995" s="150"/>
      <c r="D995" s="258" t="s">
        <v>1</v>
      </c>
      <c r="E995" s="967" t="s">
        <v>69</v>
      </c>
      <c r="F995" s="894"/>
      <c r="G995" s="222">
        <v>0</v>
      </c>
      <c r="H995" s="223">
        <v>12303092</v>
      </c>
      <c r="I995" s="223">
        <v>10248610</v>
      </c>
      <c r="J995" s="224">
        <v>0</v>
      </c>
      <c r="K995" s="225">
        <f t="shared" si="32"/>
        <v>1.2354669651848428E-2</v>
      </c>
      <c r="L995" s="223">
        <f t="shared" si="33"/>
        <v>-2054482</v>
      </c>
    </row>
    <row r="996" spans="1:12" s="213" customFormat="1" ht="16.5" customHeight="1">
      <c r="A996" s="959" t="s">
        <v>187</v>
      </c>
      <c r="B996" s="960"/>
      <c r="C996" s="960"/>
      <c r="D996" s="960"/>
      <c r="E996" s="960"/>
      <c r="F996" s="961"/>
      <c r="G996" s="825">
        <v>3538032</v>
      </c>
      <c r="H996" s="826">
        <v>3969548</v>
      </c>
      <c r="I996" s="826">
        <v>3953543</v>
      </c>
      <c r="J996" s="827">
        <v>111.7</v>
      </c>
      <c r="K996" s="828">
        <f t="shared" si="32"/>
        <v>4.7659846280986191E-3</v>
      </c>
      <c r="L996" s="826">
        <f t="shared" si="33"/>
        <v>-16005</v>
      </c>
    </row>
    <row r="997" spans="1:12" s="213" customFormat="1" ht="28.5" customHeight="1">
      <c r="A997" s="821" t="s">
        <v>1</v>
      </c>
      <c r="B997" s="253"/>
      <c r="C997" s="962" t="s">
        <v>188</v>
      </c>
      <c r="D997" s="963"/>
      <c r="E997" s="963"/>
      <c r="F997" s="964"/>
      <c r="G997" s="246">
        <v>145000</v>
      </c>
      <c r="H997" s="247">
        <v>160000</v>
      </c>
      <c r="I997" s="247">
        <v>159876</v>
      </c>
      <c r="J997" s="248">
        <v>110.3</v>
      </c>
      <c r="K997" s="249">
        <f t="shared" si="32"/>
        <v>1.9273005463754786E-4</v>
      </c>
      <c r="L997" s="247">
        <f t="shared" si="33"/>
        <v>-124</v>
      </c>
    </row>
    <row r="998" spans="1:12" s="220" customFormat="1" ht="13.5" customHeight="1">
      <c r="A998" s="112"/>
      <c r="B998" s="113"/>
      <c r="C998" s="221" t="s">
        <v>1</v>
      </c>
      <c r="D998" s="965" t="s">
        <v>232</v>
      </c>
      <c r="E998" s="917"/>
      <c r="F998" s="966"/>
      <c r="G998" s="228">
        <v>145000</v>
      </c>
      <c r="H998" s="229">
        <v>160000</v>
      </c>
      <c r="I998" s="229">
        <v>159876</v>
      </c>
      <c r="J998" s="230">
        <v>110.3</v>
      </c>
      <c r="K998" s="250">
        <f t="shared" si="32"/>
        <v>1.9273005463754786E-4</v>
      </c>
      <c r="L998" s="229">
        <f t="shared" si="33"/>
        <v>-124</v>
      </c>
    </row>
    <row r="999" spans="1:12" ht="50.25" customHeight="1">
      <c r="A999" s="820" t="s">
        <v>1</v>
      </c>
      <c r="B999" s="113"/>
      <c r="C999" s="113"/>
      <c r="D999" s="226"/>
      <c r="E999" s="967" t="s">
        <v>309</v>
      </c>
      <c r="F999" s="894"/>
      <c r="G999" s="222">
        <v>75000</v>
      </c>
      <c r="H999" s="223">
        <v>35000</v>
      </c>
      <c r="I999" s="223">
        <v>34877</v>
      </c>
      <c r="J999" s="224">
        <v>46.5</v>
      </c>
      <c r="K999" s="225">
        <f t="shared" si="32"/>
        <v>4.2044122417334414E-5</v>
      </c>
      <c r="L999" s="223">
        <f t="shared" si="33"/>
        <v>-123</v>
      </c>
    </row>
    <row r="1000" spans="1:12" ht="11.85" customHeight="1">
      <c r="A1000" s="820"/>
      <c r="B1000" s="113"/>
      <c r="C1000" s="113"/>
      <c r="D1000" s="226"/>
      <c r="E1000" s="986" t="s">
        <v>239</v>
      </c>
      <c r="F1000" s="906"/>
      <c r="G1000" s="240">
        <v>1000</v>
      </c>
      <c r="H1000" s="241">
        <v>0</v>
      </c>
      <c r="I1000" s="241">
        <v>0</v>
      </c>
      <c r="J1000" s="242">
        <v>0</v>
      </c>
      <c r="K1000" s="243">
        <f t="shared" si="32"/>
        <v>0</v>
      </c>
      <c r="L1000" s="241">
        <f t="shared" si="33"/>
        <v>0</v>
      </c>
    </row>
    <row r="1001" spans="1:12" ht="11.85" customHeight="1">
      <c r="A1001" s="820"/>
      <c r="B1001" s="113"/>
      <c r="C1001" s="113"/>
      <c r="D1001" s="226"/>
      <c r="E1001" s="967" t="s">
        <v>335</v>
      </c>
      <c r="F1001" s="894"/>
      <c r="G1001" s="222">
        <v>0</v>
      </c>
      <c r="H1001" s="223">
        <v>2805</v>
      </c>
      <c r="I1001" s="223">
        <v>2805</v>
      </c>
      <c r="J1001" s="224">
        <v>0</v>
      </c>
      <c r="K1001" s="225">
        <f t="shared" si="32"/>
        <v>3.3814193703765528E-6</v>
      </c>
      <c r="L1001" s="223">
        <f t="shared" si="33"/>
        <v>0</v>
      </c>
    </row>
    <row r="1002" spans="1:12" ht="11.85" customHeight="1">
      <c r="A1002" s="820"/>
      <c r="B1002" s="113"/>
      <c r="C1002" s="113"/>
      <c r="D1002" s="226"/>
      <c r="E1002" s="967" t="s">
        <v>244</v>
      </c>
      <c r="F1002" s="894"/>
      <c r="G1002" s="222">
        <v>68000</v>
      </c>
      <c r="H1002" s="223">
        <v>122195</v>
      </c>
      <c r="I1002" s="223">
        <v>122194</v>
      </c>
      <c r="J1002" s="224">
        <v>179.7</v>
      </c>
      <c r="K1002" s="225">
        <f t="shared" si="32"/>
        <v>1.4730451284983691E-4</v>
      </c>
      <c r="L1002" s="223">
        <f t="shared" si="33"/>
        <v>-1</v>
      </c>
    </row>
    <row r="1003" spans="1:12" ht="11.85" customHeight="1">
      <c r="A1003" s="822"/>
      <c r="B1003" s="823"/>
      <c r="C1003" s="823"/>
      <c r="D1003" s="824"/>
      <c r="E1003" s="1017" t="s">
        <v>250</v>
      </c>
      <c r="F1003" s="1018"/>
      <c r="G1003" s="842">
        <v>1000</v>
      </c>
      <c r="H1003" s="843">
        <v>0</v>
      </c>
      <c r="I1003" s="843">
        <v>0</v>
      </c>
      <c r="J1003" s="844">
        <v>0</v>
      </c>
      <c r="K1003" s="845">
        <f t="shared" si="32"/>
        <v>0</v>
      </c>
      <c r="L1003" s="843">
        <f t="shared" si="33"/>
        <v>0</v>
      </c>
    </row>
    <row r="1004" spans="1:12" s="213" customFormat="1" ht="48" customHeight="1">
      <c r="A1004" s="821"/>
      <c r="B1004" s="253"/>
      <c r="C1004" s="962" t="s">
        <v>189</v>
      </c>
      <c r="D1004" s="963"/>
      <c r="E1004" s="963"/>
      <c r="F1004" s="964"/>
      <c r="G1004" s="246">
        <v>768000</v>
      </c>
      <c r="H1004" s="247">
        <v>1148314</v>
      </c>
      <c r="I1004" s="247">
        <v>1146874</v>
      </c>
      <c r="J1004" s="248">
        <v>149.30000000000001</v>
      </c>
      <c r="K1004" s="249">
        <f t="shared" si="32"/>
        <v>1.3825532830592652E-3</v>
      </c>
      <c r="L1004" s="247">
        <f t="shared" si="33"/>
        <v>-1440</v>
      </c>
    </row>
    <row r="1005" spans="1:12" s="220" customFormat="1" ht="13.5" customHeight="1">
      <c r="A1005" s="112"/>
      <c r="B1005" s="113"/>
      <c r="C1005" s="221" t="s">
        <v>1</v>
      </c>
      <c r="D1005" s="965" t="s">
        <v>232</v>
      </c>
      <c r="E1005" s="917"/>
      <c r="F1005" s="966"/>
      <c r="G1005" s="228">
        <v>768000</v>
      </c>
      <c r="H1005" s="229">
        <v>1148314</v>
      </c>
      <c r="I1005" s="229">
        <v>1146874</v>
      </c>
      <c r="J1005" s="230">
        <v>149.30000000000001</v>
      </c>
      <c r="K1005" s="250">
        <f t="shared" si="32"/>
        <v>1.3825532830592652E-3</v>
      </c>
      <c r="L1005" s="229">
        <f t="shared" si="33"/>
        <v>-1440</v>
      </c>
    </row>
    <row r="1006" spans="1:12" ht="45.75" customHeight="1">
      <c r="A1006" s="112" t="s">
        <v>1</v>
      </c>
      <c r="B1006" s="113"/>
      <c r="C1006" s="113"/>
      <c r="D1006" s="221"/>
      <c r="E1006" s="967" t="s">
        <v>340</v>
      </c>
      <c r="F1006" s="894"/>
      <c r="G1006" s="222">
        <v>0</v>
      </c>
      <c r="H1006" s="223">
        <v>1306</v>
      </c>
      <c r="I1006" s="223">
        <v>1306</v>
      </c>
      <c r="J1006" s="224">
        <v>0</v>
      </c>
      <c r="K1006" s="225">
        <f t="shared" si="32"/>
        <v>1.574379214870509E-6</v>
      </c>
      <c r="L1006" s="223">
        <f t="shared" si="33"/>
        <v>0</v>
      </c>
    </row>
    <row r="1007" spans="1:12" ht="11.85" customHeight="1">
      <c r="A1007" s="112"/>
      <c r="B1007" s="113"/>
      <c r="C1007" s="113"/>
      <c r="D1007" s="226"/>
      <c r="E1007" s="967" t="s">
        <v>234</v>
      </c>
      <c r="F1007" s="894"/>
      <c r="G1007" s="222">
        <v>381500</v>
      </c>
      <c r="H1007" s="223">
        <v>702066</v>
      </c>
      <c r="I1007" s="223">
        <v>701941</v>
      </c>
      <c r="J1007" s="224">
        <v>184</v>
      </c>
      <c r="K1007" s="225">
        <f t="shared" si="32"/>
        <v>8.4618784109143953E-4</v>
      </c>
      <c r="L1007" s="223">
        <f t="shared" si="33"/>
        <v>-125</v>
      </c>
    </row>
    <row r="1008" spans="1:12" ht="11.85" customHeight="1">
      <c r="A1008" s="112"/>
      <c r="B1008" s="113"/>
      <c r="C1008" s="113"/>
      <c r="D1008" s="226"/>
      <c r="E1008" s="967" t="s">
        <v>235</v>
      </c>
      <c r="F1008" s="894"/>
      <c r="G1008" s="222">
        <v>49300</v>
      </c>
      <c r="H1008" s="223">
        <v>45252</v>
      </c>
      <c r="I1008" s="223">
        <v>45252</v>
      </c>
      <c r="J1008" s="224">
        <v>91.8</v>
      </c>
      <c r="K1008" s="225">
        <f t="shared" si="32"/>
        <v>5.4551154847871572E-5</v>
      </c>
      <c r="L1008" s="223">
        <f t="shared" si="33"/>
        <v>0</v>
      </c>
    </row>
    <row r="1009" spans="1:12" ht="11.85" customHeight="1">
      <c r="A1009" s="112"/>
      <c r="B1009" s="113"/>
      <c r="C1009" s="113"/>
      <c r="D1009" s="226"/>
      <c r="E1009" s="967" t="s">
        <v>236</v>
      </c>
      <c r="F1009" s="894"/>
      <c r="G1009" s="222">
        <v>71297</v>
      </c>
      <c r="H1009" s="223">
        <v>126100</v>
      </c>
      <c r="I1009" s="223">
        <v>125611</v>
      </c>
      <c r="J1009" s="224">
        <v>176.2</v>
      </c>
      <c r="K1009" s="225">
        <f t="shared" si="32"/>
        <v>1.5142369644647742E-4</v>
      </c>
      <c r="L1009" s="223">
        <f t="shared" si="33"/>
        <v>-489</v>
      </c>
    </row>
    <row r="1010" spans="1:12" ht="11.85" customHeight="1">
      <c r="A1010" s="112"/>
      <c r="B1010" s="113"/>
      <c r="C1010" s="113"/>
      <c r="D1010" s="226"/>
      <c r="E1010" s="967" t="s">
        <v>237</v>
      </c>
      <c r="F1010" s="894"/>
      <c r="G1010" s="222">
        <v>10555</v>
      </c>
      <c r="H1010" s="223">
        <v>16800</v>
      </c>
      <c r="I1010" s="223">
        <v>16473</v>
      </c>
      <c r="J1010" s="224">
        <v>156.1</v>
      </c>
      <c r="K1010" s="225">
        <f t="shared" si="32"/>
        <v>1.9858153756938664E-5</v>
      </c>
      <c r="L1010" s="223">
        <f t="shared" si="33"/>
        <v>-327</v>
      </c>
    </row>
    <row r="1011" spans="1:12" ht="11.85" customHeight="1">
      <c r="A1011" s="112"/>
      <c r="B1011" s="113"/>
      <c r="C1011" s="113"/>
      <c r="D1011" s="226"/>
      <c r="E1011" s="967" t="s">
        <v>240</v>
      </c>
      <c r="F1011" s="894"/>
      <c r="G1011" s="222">
        <v>8000</v>
      </c>
      <c r="H1011" s="223">
        <v>14900</v>
      </c>
      <c r="I1011" s="223">
        <v>14709</v>
      </c>
      <c r="J1011" s="224">
        <v>183.9</v>
      </c>
      <c r="K1011" s="225">
        <f t="shared" si="32"/>
        <v>1.7731656869471912E-5</v>
      </c>
      <c r="L1011" s="223">
        <f t="shared" si="33"/>
        <v>-191</v>
      </c>
    </row>
    <row r="1012" spans="1:12" ht="11.85" customHeight="1">
      <c r="A1012" s="112"/>
      <c r="B1012" s="113"/>
      <c r="C1012" s="113"/>
      <c r="D1012" s="226"/>
      <c r="E1012" s="967" t="s">
        <v>244</v>
      </c>
      <c r="F1012" s="894"/>
      <c r="G1012" s="222">
        <v>102000</v>
      </c>
      <c r="H1012" s="223">
        <v>99500</v>
      </c>
      <c r="I1012" s="223">
        <v>99365</v>
      </c>
      <c r="J1012" s="224">
        <v>97.4</v>
      </c>
      <c r="K1012" s="225">
        <f t="shared" si="32"/>
        <v>1.1978421951424819E-4</v>
      </c>
      <c r="L1012" s="223">
        <f t="shared" si="33"/>
        <v>-135</v>
      </c>
    </row>
    <row r="1013" spans="1:12" ht="11.85" customHeight="1">
      <c r="A1013" s="112"/>
      <c r="B1013" s="113"/>
      <c r="C1013" s="113"/>
      <c r="D1013" s="226"/>
      <c r="E1013" s="967" t="s">
        <v>248</v>
      </c>
      <c r="F1013" s="894"/>
      <c r="G1013" s="222">
        <v>1348</v>
      </c>
      <c r="H1013" s="223">
        <v>100</v>
      </c>
      <c r="I1013" s="223">
        <v>91</v>
      </c>
      <c r="J1013" s="224">
        <v>6.7</v>
      </c>
      <c r="K1013" s="225">
        <f t="shared" si="32"/>
        <v>1.0970023625820545E-7</v>
      </c>
      <c r="L1013" s="223">
        <f t="shared" si="33"/>
        <v>-9</v>
      </c>
    </row>
    <row r="1014" spans="1:12" ht="11.85" customHeight="1">
      <c r="A1014" s="112"/>
      <c r="B1014" s="113"/>
      <c r="C1014" s="113"/>
      <c r="D1014" s="226"/>
      <c r="E1014" s="967" t="s">
        <v>249</v>
      </c>
      <c r="F1014" s="894"/>
      <c r="G1014" s="222">
        <v>120000</v>
      </c>
      <c r="H1014" s="223">
        <v>123107</v>
      </c>
      <c r="I1014" s="223">
        <v>123106</v>
      </c>
      <c r="J1014" s="224">
        <v>102.6</v>
      </c>
      <c r="K1014" s="225">
        <f t="shared" si="32"/>
        <v>1.4840392620662243E-4</v>
      </c>
      <c r="L1014" s="223">
        <f t="shared" si="33"/>
        <v>-1</v>
      </c>
    </row>
    <row r="1015" spans="1:12" ht="11.85" customHeight="1">
      <c r="A1015" s="112"/>
      <c r="B1015" s="113"/>
      <c r="C1015" s="113"/>
      <c r="D1015" s="226"/>
      <c r="E1015" s="967" t="s">
        <v>253</v>
      </c>
      <c r="F1015" s="894"/>
      <c r="G1015" s="222">
        <v>21000</v>
      </c>
      <c r="H1015" s="223">
        <v>17175</v>
      </c>
      <c r="I1015" s="223">
        <v>17175</v>
      </c>
      <c r="J1015" s="224">
        <v>81.8</v>
      </c>
      <c r="K1015" s="225">
        <f t="shared" si="32"/>
        <v>2.0704412722359107E-5</v>
      </c>
      <c r="L1015" s="223">
        <f t="shared" si="33"/>
        <v>0</v>
      </c>
    </row>
    <row r="1016" spans="1:12" ht="45" customHeight="1">
      <c r="A1016" s="112"/>
      <c r="B1016" s="113"/>
      <c r="C1016" s="113"/>
      <c r="D1016" s="226"/>
      <c r="E1016" s="967" t="s">
        <v>348</v>
      </c>
      <c r="F1016" s="894"/>
      <c r="G1016" s="222">
        <v>0</v>
      </c>
      <c r="H1016" s="223">
        <v>8</v>
      </c>
      <c r="I1016" s="223">
        <v>6</v>
      </c>
      <c r="J1016" s="224">
        <v>0</v>
      </c>
      <c r="K1016" s="225">
        <f t="shared" si="32"/>
        <v>7.2329826104311292E-9</v>
      </c>
      <c r="L1016" s="223">
        <f t="shared" si="33"/>
        <v>-2</v>
      </c>
    </row>
    <row r="1017" spans="1:12" ht="11.85" customHeight="1">
      <c r="A1017" s="112"/>
      <c r="B1017" s="113"/>
      <c r="C1017" s="150"/>
      <c r="D1017" s="227"/>
      <c r="E1017" s="967" t="s">
        <v>257</v>
      </c>
      <c r="F1017" s="894"/>
      <c r="G1017" s="222">
        <v>3000</v>
      </c>
      <c r="H1017" s="223">
        <v>2000</v>
      </c>
      <c r="I1017" s="223">
        <v>1840</v>
      </c>
      <c r="J1017" s="224">
        <v>61.3</v>
      </c>
      <c r="K1017" s="225">
        <f t="shared" si="32"/>
        <v>2.2181146671988795E-6</v>
      </c>
      <c r="L1017" s="223">
        <f t="shared" si="33"/>
        <v>-160</v>
      </c>
    </row>
    <row r="1018" spans="1:12" s="213" customFormat="1" ht="15" customHeight="1">
      <c r="A1018" s="232" t="s">
        <v>1</v>
      </c>
      <c r="B1018" s="253"/>
      <c r="C1018" s="980" t="s">
        <v>190</v>
      </c>
      <c r="D1018" s="981"/>
      <c r="E1018" s="981"/>
      <c r="F1018" s="982"/>
      <c r="G1018" s="216">
        <v>1088349</v>
      </c>
      <c r="H1018" s="217">
        <v>1088234</v>
      </c>
      <c r="I1018" s="217">
        <v>1076659</v>
      </c>
      <c r="J1018" s="218">
        <v>98.9</v>
      </c>
      <c r="K1018" s="219">
        <f t="shared" si="32"/>
        <v>1.2979093040606949E-3</v>
      </c>
      <c r="L1018" s="217">
        <f t="shared" si="33"/>
        <v>-11575</v>
      </c>
    </row>
    <row r="1019" spans="1:12" s="220" customFormat="1" ht="13.5" customHeight="1">
      <c r="A1019" s="112"/>
      <c r="B1019" s="113"/>
      <c r="C1019" s="221" t="s">
        <v>1</v>
      </c>
      <c r="D1019" s="965" t="s">
        <v>232</v>
      </c>
      <c r="E1019" s="917"/>
      <c r="F1019" s="966"/>
      <c r="G1019" s="228">
        <v>1088349</v>
      </c>
      <c r="H1019" s="229">
        <v>1088234</v>
      </c>
      <c r="I1019" s="229">
        <v>1076659</v>
      </c>
      <c r="J1019" s="230">
        <v>98.9</v>
      </c>
      <c r="K1019" s="250">
        <f t="shared" si="32"/>
        <v>1.2979093040606949E-3</v>
      </c>
      <c r="L1019" s="229">
        <f t="shared" si="33"/>
        <v>-11575</v>
      </c>
    </row>
    <row r="1020" spans="1:12" ht="46.5" customHeight="1">
      <c r="A1020" s="112"/>
      <c r="B1020" s="113"/>
      <c r="C1020" s="113"/>
      <c r="D1020" s="221" t="s">
        <v>1</v>
      </c>
      <c r="E1020" s="967" t="s">
        <v>309</v>
      </c>
      <c r="F1020" s="894"/>
      <c r="G1020" s="222">
        <v>1023000</v>
      </c>
      <c r="H1020" s="223">
        <v>1023000</v>
      </c>
      <c r="I1020" s="223">
        <v>1018499</v>
      </c>
      <c r="J1020" s="224">
        <v>99.6</v>
      </c>
      <c r="K1020" s="225">
        <f t="shared" si="32"/>
        <v>1.2277975926235825E-3</v>
      </c>
      <c r="L1020" s="223">
        <f t="shared" si="33"/>
        <v>-4501</v>
      </c>
    </row>
    <row r="1021" spans="1:12" ht="11.85" customHeight="1">
      <c r="A1021" s="112"/>
      <c r="B1021" s="113"/>
      <c r="C1021" s="113"/>
      <c r="D1021" s="226"/>
      <c r="E1021" s="967" t="s">
        <v>268</v>
      </c>
      <c r="F1021" s="894"/>
      <c r="G1021" s="222">
        <v>2000</v>
      </c>
      <c r="H1021" s="223">
        <v>2000</v>
      </c>
      <c r="I1021" s="223">
        <v>535</v>
      </c>
      <c r="J1021" s="224">
        <v>26.7</v>
      </c>
      <c r="K1021" s="225">
        <f t="shared" si="32"/>
        <v>6.4494094943010899E-7</v>
      </c>
      <c r="L1021" s="223">
        <f t="shared" si="33"/>
        <v>-1465</v>
      </c>
    </row>
    <row r="1022" spans="1:12" ht="11.85" customHeight="1">
      <c r="A1022" s="112"/>
      <c r="B1022" s="113"/>
      <c r="C1022" s="113"/>
      <c r="D1022" s="226"/>
      <c r="E1022" s="967" t="s">
        <v>236</v>
      </c>
      <c r="F1022" s="894"/>
      <c r="G1022" s="222">
        <v>0</v>
      </c>
      <c r="H1022" s="223">
        <v>400</v>
      </c>
      <c r="I1022" s="223">
        <v>0</v>
      </c>
      <c r="J1022" s="224">
        <v>0</v>
      </c>
      <c r="K1022" s="225">
        <f t="shared" si="32"/>
        <v>0</v>
      </c>
      <c r="L1022" s="223">
        <f t="shared" si="33"/>
        <v>-400</v>
      </c>
    </row>
    <row r="1023" spans="1:12" ht="11.85" customHeight="1">
      <c r="A1023" s="112"/>
      <c r="B1023" s="113"/>
      <c r="C1023" s="113"/>
      <c r="D1023" s="226"/>
      <c r="E1023" s="967" t="s">
        <v>237</v>
      </c>
      <c r="F1023" s="894"/>
      <c r="G1023" s="222">
        <v>0</v>
      </c>
      <c r="H1023" s="223">
        <v>60</v>
      </c>
      <c r="I1023" s="223">
        <v>0</v>
      </c>
      <c r="J1023" s="224">
        <v>0</v>
      </c>
      <c r="K1023" s="225">
        <f t="shared" si="32"/>
        <v>0</v>
      </c>
      <c r="L1023" s="223">
        <f t="shared" si="33"/>
        <v>-60</v>
      </c>
    </row>
    <row r="1024" spans="1:12" ht="11.85" customHeight="1">
      <c r="A1024" s="112"/>
      <c r="B1024" s="113"/>
      <c r="C1024" s="113"/>
      <c r="D1024" s="226"/>
      <c r="E1024" s="967" t="s">
        <v>239</v>
      </c>
      <c r="F1024" s="894"/>
      <c r="G1024" s="222">
        <v>6000</v>
      </c>
      <c r="H1024" s="223">
        <v>10000</v>
      </c>
      <c r="I1024" s="223">
        <v>7850</v>
      </c>
      <c r="J1024" s="224">
        <v>130.80000000000001</v>
      </c>
      <c r="K1024" s="225">
        <f t="shared" si="32"/>
        <v>9.4631522486473939E-6</v>
      </c>
      <c r="L1024" s="223">
        <f t="shared" si="33"/>
        <v>-2150</v>
      </c>
    </row>
    <row r="1025" spans="1:12" ht="11.85" customHeight="1">
      <c r="A1025" s="112"/>
      <c r="B1025" s="113"/>
      <c r="C1025" s="150"/>
      <c r="D1025" s="227"/>
      <c r="E1025" s="967" t="s">
        <v>244</v>
      </c>
      <c r="F1025" s="894"/>
      <c r="G1025" s="222">
        <v>57349</v>
      </c>
      <c r="H1025" s="223">
        <v>52774</v>
      </c>
      <c r="I1025" s="223">
        <v>49775</v>
      </c>
      <c r="J1025" s="224">
        <v>86.8</v>
      </c>
      <c r="K1025" s="225">
        <f t="shared" si="32"/>
        <v>6.0003618239034905E-5</v>
      </c>
      <c r="L1025" s="223">
        <f t="shared" si="33"/>
        <v>-2999</v>
      </c>
    </row>
    <row r="1026" spans="1:12" s="213" customFormat="1" ht="15" customHeight="1">
      <c r="A1026" s="232"/>
      <c r="B1026" s="253"/>
      <c r="C1026" s="980" t="s">
        <v>191</v>
      </c>
      <c r="D1026" s="981"/>
      <c r="E1026" s="981"/>
      <c r="F1026" s="982"/>
      <c r="G1026" s="216">
        <v>1536683</v>
      </c>
      <c r="H1026" s="217">
        <v>1573000</v>
      </c>
      <c r="I1026" s="217">
        <v>1570133</v>
      </c>
      <c r="J1026" s="218">
        <v>102.2</v>
      </c>
      <c r="K1026" s="219">
        <f t="shared" si="32"/>
        <v>1.89279078084401E-3</v>
      </c>
      <c r="L1026" s="217">
        <f t="shared" si="33"/>
        <v>-2867</v>
      </c>
    </row>
    <row r="1027" spans="1:12" s="220" customFormat="1" ht="13.5" customHeight="1">
      <c r="A1027" s="112"/>
      <c r="B1027" s="113"/>
      <c r="C1027" s="221" t="s">
        <v>1</v>
      </c>
      <c r="D1027" s="965" t="s">
        <v>232</v>
      </c>
      <c r="E1027" s="917"/>
      <c r="F1027" s="966"/>
      <c r="G1027" s="228">
        <v>1536683</v>
      </c>
      <c r="H1027" s="229">
        <v>1573000</v>
      </c>
      <c r="I1027" s="229">
        <v>1570133</v>
      </c>
      <c r="J1027" s="230">
        <v>102.2</v>
      </c>
      <c r="K1027" s="250">
        <f t="shared" si="32"/>
        <v>1.89279078084401E-3</v>
      </c>
      <c r="L1027" s="229">
        <f t="shared" si="33"/>
        <v>-2867</v>
      </c>
    </row>
    <row r="1028" spans="1:12" ht="50.25" customHeight="1">
      <c r="A1028" s="112"/>
      <c r="B1028" s="113"/>
      <c r="C1028" s="113"/>
      <c r="D1028" s="221" t="s">
        <v>1</v>
      </c>
      <c r="E1028" s="967" t="s">
        <v>628</v>
      </c>
      <c r="F1028" s="894"/>
      <c r="G1028" s="222">
        <v>0</v>
      </c>
      <c r="H1028" s="223">
        <v>323498</v>
      </c>
      <c r="I1028" s="223">
        <v>323498</v>
      </c>
      <c r="J1028" s="224">
        <v>0</v>
      </c>
      <c r="K1028" s="225">
        <f t="shared" si="32"/>
        <v>3.8997590141820823E-4</v>
      </c>
      <c r="L1028" s="223">
        <f t="shared" si="33"/>
        <v>0</v>
      </c>
    </row>
    <row r="1029" spans="1:12" ht="11.85" customHeight="1">
      <c r="A1029" s="112"/>
      <c r="B1029" s="113"/>
      <c r="C1029" s="113"/>
      <c r="D1029" s="226"/>
      <c r="E1029" s="967" t="s">
        <v>423</v>
      </c>
      <c r="F1029" s="894"/>
      <c r="G1029" s="222">
        <v>0</v>
      </c>
      <c r="H1029" s="223">
        <v>0</v>
      </c>
      <c r="I1029" s="223">
        <v>0</v>
      </c>
      <c r="J1029" s="224">
        <v>0</v>
      </c>
      <c r="K1029" s="225">
        <f t="shared" si="32"/>
        <v>0</v>
      </c>
      <c r="L1029" s="223">
        <f t="shared" si="33"/>
        <v>0</v>
      </c>
    </row>
    <row r="1030" spans="1:12" ht="26.25" customHeight="1">
      <c r="A1030" s="112"/>
      <c r="B1030" s="113"/>
      <c r="C1030" s="113"/>
      <c r="D1030" s="226"/>
      <c r="E1030" s="967" t="s">
        <v>310</v>
      </c>
      <c r="F1030" s="894"/>
      <c r="G1030" s="222">
        <v>561683</v>
      </c>
      <c r="H1030" s="223">
        <v>0</v>
      </c>
      <c r="I1030" s="223">
        <v>0</v>
      </c>
      <c r="J1030" s="224">
        <v>0</v>
      </c>
      <c r="K1030" s="225">
        <f t="shared" si="32"/>
        <v>0</v>
      </c>
      <c r="L1030" s="223">
        <f t="shared" si="33"/>
        <v>0</v>
      </c>
    </row>
    <row r="1031" spans="1:12" ht="11.85" customHeight="1">
      <c r="A1031" s="112"/>
      <c r="B1031" s="113"/>
      <c r="C1031" s="113"/>
      <c r="D1031" s="226"/>
      <c r="E1031" s="967" t="s">
        <v>233</v>
      </c>
      <c r="F1031" s="894"/>
      <c r="G1031" s="222">
        <v>200</v>
      </c>
      <c r="H1031" s="223">
        <v>80</v>
      </c>
      <c r="I1031" s="223">
        <v>72</v>
      </c>
      <c r="J1031" s="224">
        <v>36</v>
      </c>
      <c r="K1031" s="225">
        <f t="shared" si="32"/>
        <v>8.6795791325173554E-8</v>
      </c>
      <c r="L1031" s="223">
        <f t="shared" si="33"/>
        <v>-8</v>
      </c>
    </row>
    <row r="1032" spans="1:12" ht="11.85" customHeight="1">
      <c r="A1032" s="112"/>
      <c r="B1032" s="113"/>
      <c r="C1032" s="113"/>
      <c r="D1032" s="226"/>
      <c r="E1032" s="967" t="s">
        <v>234</v>
      </c>
      <c r="F1032" s="894"/>
      <c r="G1032" s="222">
        <v>601314</v>
      </c>
      <c r="H1032" s="223">
        <v>759178</v>
      </c>
      <c r="I1032" s="223">
        <v>759098</v>
      </c>
      <c r="J1032" s="224">
        <v>126.2</v>
      </c>
      <c r="K1032" s="225">
        <f t="shared" si="32"/>
        <v>9.1509043893550819E-4</v>
      </c>
      <c r="L1032" s="223">
        <f t="shared" si="33"/>
        <v>-80</v>
      </c>
    </row>
    <row r="1033" spans="1:12" ht="11.85" customHeight="1">
      <c r="A1033" s="112"/>
      <c r="B1033" s="113"/>
      <c r="C1033" s="113"/>
      <c r="D1033" s="226"/>
      <c r="E1033" s="967" t="s">
        <v>235</v>
      </c>
      <c r="F1033" s="894"/>
      <c r="G1033" s="222">
        <v>65000</v>
      </c>
      <c r="H1033" s="223">
        <v>59760</v>
      </c>
      <c r="I1033" s="223">
        <v>59758</v>
      </c>
      <c r="J1033" s="224">
        <v>91.9</v>
      </c>
      <c r="K1033" s="225">
        <f t="shared" si="32"/>
        <v>7.2038095805690574E-5</v>
      </c>
      <c r="L1033" s="223">
        <f t="shared" si="33"/>
        <v>-2</v>
      </c>
    </row>
    <row r="1034" spans="1:12" ht="11.85" customHeight="1">
      <c r="A1034" s="112"/>
      <c r="B1034" s="113"/>
      <c r="C1034" s="113"/>
      <c r="D1034" s="226"/>
      <c r="E1034" s="967" t="s">
        <v>236</v>
      </c>
      <c r="F1034" s="894"/>
      <c r="G1034" s="222">
        <v>112191</v>
      </c>
      <c r="H1034" s="223">
        <v>142908</v>
      </c>
      <c r="I1034" s="223">
        <v>142673</v>
      </c>
      <c r="J1034" s="224">
        <v>127.2</v>
      </c>
      <c r="K1034" s="225">
        <f t="shared" si="32"/>
        <v>1.7199188799634009E-4</v>
      </c>
      <c r="L1034" s="223">
        <f t="shared" si="33"/>
        <v>-235</v>
      </c>
    </row>
    <row r="1035" spans="1:12" ht="11.85" customHeight="1">
      <c r="A1035" s="112"/>
      <c r="B1035" s="113"/>
      <c r="C1035" s="113"/>
      <c r="D1035" s="226"/>
      <c r="E1035" s="967" t="s">
        <v>237</v>
      </c>
      <c r="F1035" s="894"/>
      <c r="G1035" s="222">
        <v>16278</v>
      </c>
      <c r="H1035" s="223">
        <v>16275</v>
      </c>
      <c r="I1035" s="223">
        <v>15100</v>
      </c>
      <c r="J1035" s="224">
        <v>92.8</v>
      </c>
      <c r="K1035" s="225">
        <f t="shared" si="32"/>
        <v>1.8203006236251673E-5</v>
      </c>
      <c r="L1035" s="223">
        <f t="shared" si="33"/>
        <v>-1175</v>
      </c>
    </row>
    <row r="1036" spans="1:12" ht="11.85" customHeight="1">
      <c r="A1036" s="112"/>
      <c r="B1036" s="113"/>
      <c r="C1036" s="113"/>
      <c r="D1036" s="226"/>
      <c r="E1036" s="967" t="s">
        <v>239</v>
      </c>
      <c r="F1036" s="894"/>
      <c r="G1036" s="222">
        <v>2000</v>
      </c>
      <c r="H1036" s="223">
        <v>2000</v>
      </c>
      <c r="I1036" s="223">
        <v>2000</v>
      </c>
      <c r="J1036" s="224">
        <v>100</v>
      </c>
      <c r="K1036" s="225">
        <f t="shared" si="32"/>
        <v>2.4109942034770432E-6</v>
      </c>
      <c r="L1036" s="223">
        <f t="shared" si="33"/>
        <v>0</v>
      </c>
    </row>
    <row r="1037" spans="1:12" ht="11.85" customHeight="1">
      <c r="A1037" s="112" t="s">
        <v>1</v>
      </c>
      <c r="B1037" s="113"/>
      <c r="C1037" s="113"/>
      <c r="D1037" s="226"/>
      <c r="E1037" s="967" t="s">
        <v>240</v>
      </c>
      <c r="F1037" s="894"/>
      <c r="G1037" s="222">
        <v>15000</v>
      </c>
      <c r="H1037" s="223">
        <v>44719</v>
      </c>
      <c r="I1037" s="223">
        <v>44456</v>
      </c>
      <c r="J1037" s="224">
        <v>296.39999999999998</v>
      </c>
      <c r="K1037" s="225">
        <f t="shared" si="32"/>
        <v>5.3591579154887712E-5</v>
      </c>
      <c r="L1037" s="223">
        <f t="shared" si="33"/>
        <v>-263</v>
      </c>
    </row>
    <row r="1038" spans="1:12" ht="11.85" customHeight="1">
      <c r="A1038" s="112"/>
      <c r="B1038" s="113"/>
      <c r="C1038" s="113"/>
      <c r="D1038" s="226"/>
      <c r="E1038" s="967" t="s">
        <v>335</v>
      </c>
      <c r="F1038" s="894"/>
      <c r="G1038" s="222">
        <v>2000</v>
      </c>
      <c r="H1038" s="223">
        <v>3311</v>
      </c>
      <c r="I1038" s="223">
        <v>3309</v>
      </c>
      <c r="J1038" s="224">
        <v>165.5</v>
      </c>
      <c r="K1038" s="225">
        <f t="shared" si="32"/>
        <v>3.9889899096527676E-6</v>
      </c>
      <c r="L1038" s="223">
        <f t="shared" si="33"/>
        <v>-2</v>
      </c>
    </row>
    <row r="1039" spans="1:12" ht="11.85" customHeight="1">
      <c r="A1039" s="112"/>
      <c r="B1039" s="113"/>
      <c r="C1039" s="113"/>
      <c r="D1039" s="226"/>
      <c r="E1039" s="967" t="s">
        <v>241</v>
      </c>
      <c r="F1039" s="894"/>
      <c r="G1039" s="222">
        <v>5000</v>
      </c>
      <c r="H1039" s="223">
        <v>13500</v>
      </c>
      <c r="I1039" s="223">
        <v>12754</v>
      </c>
      <c r="J1039" s="224">
        <v>255.1</v>
      </c>
      <c r="K1039" s="225">
        <f t="shared" si="32"/>
        <v>1.5374910035573102E-5</v>
      </c>
      <c r="L1039" s="223">
        <f t="shared" si="33"/>
        <v>-746</v>
      </c>
    </row>
    <row r="1040" spans="1:12" ht="11.85" customHeight="1">
      <c r="A1040" s="112"/>
      <c r="B1040" s="113"/>
      <c r="C1040" s="113"/>
      <c r="D1040" s="226"/>
      <c r="E1040" s="967" t="s">
        <v>243</v>
      </c>
      <c r="F1040" s="894"/>
      <c r="G1040" s="222">
        <v>1500</v>
      </c>
      <c r="H1040" s="223">
        <v>661</v>
      </c>
      <c r="I1040" s="223">
        <v>653</v>
      </c>
      <c r="J1040" s="224">
        <v>43.5</v>
      </c>
      <c r="K1040" s="225">
        <f t="shared" si="32"/>
        <v>7.871896074352545E-7</v>
      </c>
      <c r="L1040" s="223">
        <f t="shared" si="33"/>
        <v>-8</v>
      </c>
    </row>
    <row r="1041" spans="1:12" ht="11.85" customHeight="1">
      <c r="A1041" s="112"/>
      <c r="B1041" s="113"/>
      <c r="C1041" s="113"/>
      <c r="D1041" s="226"/>
      <c r="E1041" s="967" t="s">
        <v>244</v>
      </c>
      <c r="F1041" s="894"/>
      <c r="G1041" s="222">
        <v>26917</v>
      </c>
      <c r="H1041" s="223">
        <v>40572</v>
      </c>
      <c r="I1041" s="223">
        <v>40413</v>
      </c>
      <c r="J1041" s="224">
        <v>150.1</v>
      </c>
      <c r="K1041" s="225">
        <f t="shared" si="32"/>
        <v>4.8717754372558867E-5</v>
      </c>
      <c r="L1041" s="223">
        <f t="shared" si="33"/>
        <v>-159</v>
      </c>
    </row>
    <row r="1042" spans="1:12" ht="11.85" customHeight="1">
      <c r="A1042" s="112"/>
      <c r="B1042" s="113"/>
      <c r="C1042" s="113"/>
      <c r="D1042" s="226"/>
      <c r="E1042" s="967" t="s">
        <v>245</v>
      </c>
      <c r="F1042" s="894"/>
      <c r="G1042" s="222">
        <v>1000</v>
      </c>
      <c r="H1042" s="223">
        <v>780</v>
      </c>
      <c r="I1042" s="223">
        <v>774</v>
      </c>
      <c r="J1042" s="224">
        <v>77.400000000000006</v>
      </c>
      <c r="K1042" s="225">
        <f t="shared" si="32"/>
        <v>9.3305475674561568E-7</v>
      </c>
      <c r="L1042" s="223">
        <f t="shared" si="33"/>
        <v>-6</v>
      </c>
    </row>
    <row r="1043" spans="1:12" ht="11.85" customHeight="1">
      <c r="A1043" s="112"/>
      <c r="B1043" s="113"/>
      <c r="C1043" s="113"/>
      <c r="D1043" s="226"/>
      <c r="E1043" s="967" t="s">
        <v>246</v>
      </c>
      <c r="F1043" s="894"/>
      <c r="G1043" s="222">
        <v>1000</v>
      </c>
      <c r="H1043" s="223">
        <v>1040</v>
      </c>
      <c r="I1043" s="223">
        <v>1038</v>
      </c>
      <c r="J1043" s="224">
        <v>103.8</v>
      </c>
      <c r="K1043" s="225">
        <f t="shared" si="32"/>
        <v>1.2513059916045852E-6</v>
      </c>
      <c r="L1043" s="223">
        <f t="shared" si="33"/>
        <v>-2</v>
      </c>
    </row>
    <row r="1044" spans="1:12" ht="27" customHeight="1">
      <c r="A1044" s="112"/>
      <c r="B1044" s="113"/>
      <c r="C1044" s="113"/>
      <c r="D1044" s="226"/>
      <c r="E1044" s="967" t="s">
        <v>247</v>
      </c>
      <c r="F1044" s="894"/>
      <c r="G1044" s="222">
        <v>9000</v>
      </c>
      <c r="H1044" s="223">
        <v>7508</v>
      </c>
      <c r="I1044" s="223">
        <v>7499</v>
      </c>
      <c r="J1044" s="224">
        <v>83.3</v>
      </c>
      <c r="K1044" s="225">
        <f t="shared" si="32"/>
        <v>9.0400227659371727E-6</v>
      </c>
      <c r="L1044" s="223">
        <f t="shared" si="33"/>
        <v>-9</v>
      </c>
    </row>
    <row r="1045" spans="1:12" ht="28.5" customHeight="1">
      <c r="A1045" s="112"/>
      <c r="B1045" s="113"/>
      <c r="C1045" s="113"/>
      <c r="D1045" s="226"/>
      <c r="E1045" s="967" t="s">
        <v>249</v>
      </c>
      <c r="F1045" s="894"/>
      <c r="G1045" s="222">
        <v>65000</v>
      </c>
      <c r="H1045" s="223">
        <v>116478</v>
      </c>
      <c r="I1045" s="223">
        <v>116477</v>
      </c>
      <c r="J1045" s="224">
        <v>179.2</v>
      </c>
      <c r="K1045" s="225">
        <f t="shared" ref="K1045:K1108" si="34">+I1045/$I$7</f>
        <v>1.4041268591919777E-4</v>
      </c>
      <c r="L1045" s="223">
        <f t="shared" si="33"/>
        <v>-1</v>
      </c>
    </row>
    <row r="1046" spans="1:12" ht="11.85" customHeight="1">
      <c r="A1046" s="112"/>
      <c r="B1046" s="113"/>
      <c r="C1046" s="113"/>
      <c r="D1046" s="226"/>
      <c r="E1046" s="967" t="s">
        <v>250</v>
      </c>
      <c r="F1046" s="894"/>
      <c r="G1046" s="222">
        <v>24600</v>
      </c>
      <c r="H1046" s="223">
        <v>14497</v>
      </c>
      <c r="I1046" s="223">
        <v>14334</v>
      </c>
      <c r="J1046" s="224">
        <v>58.3</v>
      </c>
      <c r="K1046" s="225">
        <f t="shared" si="34"/>
        <v>1.7279595456319969E-5</v>
      </c>
      <c r="L1046" s="223">
        <f t="shared" si="33"/>
        <v>-163</v>
      </c>
    </row>
    <row r="1047" spans="1:12" ht="11.85" customHeight="1">
      <c r="A1047" s="112"/>
      <c r="B1047" s="113"/>
      <c r="C1047" s="113"/>
      <c r="D1047" s="226"/>
      <c r="E1047" s="967" t="s">
        <v>253</v>
      </c>
      <c r="F1047" s="894"/>
      <c r="G1047" s="222">
        <v>19500</v>
      </c>
      <c r="H1047" s="223">
        <v>18325</v>
      </c>
      <c r="I1047" s="223">
        <v>18323</v>
      </c>
      <c r="J1047" s="224">
        <v>94</v>
      </c>
      <c r="K1047" s="225">
        <f t="shared" si="34"/>
        <v>2.208832339515493E-5</v>
      </c>
      <c r="L1047" s="223">
        <f t="shared" si="33"/>
        <v>-2</v>
      </c>
    </row>
    <row r="1048" spans="1:12" ht="11.85" customHeight="1">
      <c r="A1048" s="112"/>
      <c r="B1048" s="113"/>
      <c r="C1048" s="113"/>
      <c r="D1048" s="226"/>
      <c r="E1048" s="967" t="s">
        <v>254</v>
      </c>
      <c r="F1048" s="894"/>
      <c r="G1048" s="222">
        <v>2500</v>
      </c>
      <c r="H1048" s="223">
        <v>2220</v>
      </c>
      <c r="I1048" s="223">
        <v>2220</v>
      </c>
      <c r="J1048" s="224">
        <v>88.8</v>
      </c>
      <c r="K1048" s="225">
        <f t="shared" si="34"/>
        <v>2.6762035658595178E-6</v>
      </c>
      <c r="L1048" s="223">
        <f t="shared" si="33"/>
        <v>0</v>
      </c>
    </row>
    <row r="1049" spans="1:12" ht="26.25" customHeight="1">
      <c r="A1049" s="149"/>
      <c r="B1049" s="150"/>
      <c r="C1049" s="150"/>
      <c r="D1049" s="227"/>
      <c r="E1049" s="967" t="s">
        <v>258</v>
      </c>
      <c r="F1049" s="894"/>
      <c r="G1049" s="222">
        <v>5000</v>
      </c>
      <c r="H1049" s="223">
        <v>5690</v>
      </c>
      <c r="I1049" s="223">
        <v>5684</v>
      </c>
      <c r="J1049" s="224">
        <v>113.7</v>
      </c>
      <c r="K1049" s="225">
        <f t="shared" si="34"/>
        <v>6.8520455262817562E-6</v>
      </c>
      <c r="L1049" s="223">
        <f t="shared" si="33"/>
        <v>-6</v>
      </c>
    </row>
    <row r="1050" spans="1:12" s="213" customFormat="1" ht="16.5" customHeight="1">
      <c r="A1050" s="959" t="s">
        <v>192</v>
      </c>
      <c r="B1050" s="960"/>
      <c r="C1050" s="960"/>
      <c r="D1050" s="960"/>
      <c r="E1050" s="960"/>
      <c r="F1050" s="961"/>
      <c r="G1050" s="825">
        <v>42463379</v>
      </c>
      <c r="H1050" s="826">
        <v>43806688</v>
      </c>
      <c r="I1050" s="826">
        <v>41227480</v>
      </c>
      <c r="J1050" s="827">
        <v>97.1</v>
      </c>
      <c r="K1050" s="828">
        <f t="shared" si="34"/>
        <v>4.9699607651982863E-2</v>
      </c>
      <c r="L1050" s="826">
        <f t="shared" si="33"/>
        <v>-2579208</v>
      </c>
    </row>
    <row r="1051" spans="1:12" s="213" customFormat="1" ht="33" customHeight="1">
      <c r="A1051" s="821" t="s">
        <v>1</v>
      </c>
      <c r="B1051" s="253"/>
      <c r="C1051" s="962" t="s">
        <v>193</v>
      </c>
      <c r="D1051" s="963"/>
      <c r="E1051" s="963"/>
      <c r="F1051" s="964"/>
      <c r="G1051" s="246">
        <v>802804</v>
      </c>
      <c r="H1051" s="247">
        <v>802804</v>
      </c>
      <c r="I1051" s="247">
        <v>799804</v>
      </c>
      <c r="J1051" s="248">
        <v>99.6</v>
      </c>
      <c r="K1051" s="249">
        <f t="shared" si="34"/>
        <v>9.6416140395887649E-4</v>
      </c>
      <c r="L1051" s="247">
        <f t="shared" si="33"/>
        <v>-3000</v>
      </c>
    </row>
    <row r="1052" spans="1:12" s="220" customFormat="1" ht="13.5" customHeight="1">
      <c r="A1052" s="112"/>
      <c r="B1052" s="113"/>
      <c r="C1052" s="221" t="s">
        <v>1</v>
      </c>
      <c r="D1052" s="965" t="s">
        <v>232</v>
      </c>
      <c r="E1052" s="917"/>
      <c r="F1052" s="966"/>
      <c r="G1052" s="228">
        <v>802804</v>
      </c>
      <c r="H1052" s="229">
        <v>802804</v>
      </c>
      <c r="I1052" s="229">
        <v>799804</v>
      </c>
      <c r="J1052" s="230">
        <v>99.6</v>
      </c>
      <c r="K1052" s="250">
        <f t="shared" si="34"/>
        <v>9.6416140395887649E-4</v>
      </c>
      <c r="L1052" s="229">
        <f t="shared" si="33"/>
        <v>-3000</v>
      </c>
    </row>
    <row r="1053" spans="1:12" ht="27" customHeight="1">
      <c r="A1053" s="112"/>
      <c r="B1053" s="113"/>
      <c r="C1053" s="150"/>
      <c r="D1053" s="231" t="s">
        <v>1</v>
      </c>
      <c r="E1053" s="967" t="s">
        <v>310</v>
      </c>
      <c r="F1053" s="894"/>
      <c r="G1053" s="222">
        <v>802804</v>
      </c>
      <c r="H1053" s="223">
        <v>802804</v>
      </c>
      <c r="I1053" s="223">
        <v>799804</v>
      </c>
      <c r="J1053" s="224">
        <v>99.6</v>
      </c>
      <c r="K1053" s="225">
        <f t="shared" si="34"/>
        <v>9.6416140395887649E-4</v>
      </c>
      <c r="L1053" s="223">
        <f t="shared" si="33"/>
        <v>-3000</v>
      </c>
    </row>
    <row r="1054" spans="1:12" s="213" customFormat="1" ht="30" customHeight="1">
      <c r="A1054" s="232"/>
      <c r="B1054" s="253"/>
      <c r="C1054" s="980" t="s">
        <v>195</v>
      </c>
      <c r="D1054" s="981"/>
      <c r="E1054" s="981"/>
      <c r="F1054" s="982"/>
      <c r="G1054" s="216">
        <v>1275955</v>
      </c>
      <c r="H1054" s="217">
        <v>1275955</v>
      </c>
      <c r="I1054" s="217">
        <v>1213588</v>
      </c>
      <c r="J1054" s="218">
        <v>95.1</v>
      </c>
      <c r="K1054" s="219">
        <f t="shared" si="34"/>
        <v>1.4629768167046487E-3</v>
      </c>
      <c r="L1054" s="217">
        <f t="shared" ref="L1054:L1117" si="35">+I1054-H1054</f>
        <v>-62367</v>
      </c>
    </row>
    <row r="1055" spans="1:12" s="220" customFormat="1" ht="13.5" customHeight="1">
      <c r="A1055" s="112"/>
      <c r="B1055" s="113"/>
      <c r="C1055" s="221" t="s">
        <v>1</v>
      </c>
      <c r="D1055" s="965" t="s">
        <v>232</v>
      </c>
      <c r="E1055" s="917"/>
      <c r="F1055" s="966"/>
      <c r="G1055" s="228">
        <v>1275955</v>
      </c>
      <c r="H1055" s="229">
        <v>1275955</v>
      </c>
      <c r="I1055" s="229">
        <v>1213588</v>
      </c>
      <c r="J1055" s="230">
        <v>95.1</v>
      </c>
      <c r="K1055" s="250">
        <f t="shared" si="34"/>
        <v>1.4629768167046487E-3</v>
      </c>
      <c r="L1055" s="229">
        <f t="shared" si="35"/>
        <v>-62367</v>
      </c>
    </row>
    <row r="1056" spans="1:12" ht="11.85" customHeight="1">
      <c r="A1056" s="112"/>
      <c r="B1056" s="113"/>
      <c r="C1056" s="113"/>
      <c r="D1056" s="221" t="s">
        <v>1</v>
      </c>
      <c r="E1056" s="967" t="s">
        <v>233</v>
      </c>
      <c r="F1056" s="894"/>
      <c r="G1056" s="222">
        <v>2000</v>
      </c>
      <c r="H1056" s="223">
        <v>2000</v>
      </c>
      <c r="I1056" s="223">
        <v>1200</v>
      </c>
      <c r="J1056" s="224">
        <v>60</v>
      </c>
      <c r="K1056" s="225">
        <f t="shared" si="34"/>
        <v>1.4465965220862258E-6</v>
      </c>
      <c r="L1056" s="223">
        <f t="shared" si="35"/>
        <v>-800</v>
      </c>
    </row>
    <row r="1057" spans="1:12" ht="11.85" customHeight="1">
      <c r="A1057" s="112"/>
      <c r="B1057" s="113"/>
      <c r="C1057" s="113"/>
      <c r="D1057" s="226"/>
      <c r="E1057" s="967" t="s">
        <v>234</v>
      </c>
      <c r="F1057" s="894"/>
      <c r="G1057" s="222">
        <v>741260</v>
      </c>
      <c r="H1057" s="223">
        <v>741140</v>
      </c>
      <c r="I1057" s="223">
        <v>741140</v>
      </c>
      <c r="J1057" s="224">
        <v>100</v>
      </c>
      <c r="K1057" s="225">
        <f t="shared" si="34"/>
        <v>8.9344212198248785E-4</v>
      </c>
      <c r="L1057" s="223">
        <f t="shared" si="35"/>
        <v>0</v>
      </c>
    </row>
    <row r="1058" spans="1:12" ht="11.85" customHeight="1">
      <c r="A1058" s="112"/>
      <c r="B1058" s="113"/>
      <c r="C1058" s="113"/>
      <c r="D1058" s="226"/>
      <c r="E1058" s="967" t="s">
        <v>235</v>
      </c>
      <c r="F1058" s="894"/>
      <c r="G1058" s="222">
        <v>57740</v>
      </c>
      <c r="H1058" s="223">
        <v>57860</v>
      </c>
      <c r="I1058" s="223">
        <v>57859</v>
      </c>
      <c r="J1058" s="224">
        <v>100.2</v>
      </c>
      <c r="K1058" s="225">
        <f t="shared" si="34"/>
        <v>6.9748856809489118E-5</v>
      </c>
      <c r="L1058" s="223">
        <f t="shared" si="35"/>
        <v>-1</v>
      </c>
    </row>
    <row r="1059" spans="1:12" ht="11.85" customHeight="1">
      <c r="A1059" s="112"/>
      <c r="B1059" s="113"/>
      <c r="C1059" s="113"/>
      <c r="D1059" s="226"/>
      <c r="E1059" s="967" t="s">
        <v>236</v>
      </c>
      <c r="F1059" s="894"/>
      <c r="G1059" s="222">
        <v>134061</v>
      </c>
      <c r="H1059" s="223">
        <v>134061</v>
      </c>
      <c r="I1059" s="223">
        <v>131565</v>
      </c>
      <c r="J1059" s="224">
        <v>98.1</v>
      </c>
      <c r="K1059" s="225">
        <f t="shared" si="34"/>
        <v>1.5860122619022857E-4</v>
      </c>
      <c r="L1059" s="223">
        <f t="shared" si="35"/>
        <v>-2496</v>
      </c>
    </row>
    <row r="1060" spans="1:12" ht="11.85" customHeight="1">
      <c r="A1060" s="112"/>
      <c r="B1060" s="113"/>
      <c r="C1060" s="113"/>
      <c r="D1060" s="226"/>
      <c r="E1060" s="967" t="s">
        <v>237</v>
      </c>
      <c r="F1060" s="894"/>
      <c r="G1060" s="222">
        <v>18939</v>
      </c>
      <c r="H1060" s="223">
        <v>18939</v>
      </c>
      <c r="I1060" s="223">
        <v>13637</v>
      </c>
      <c r="J1060" s="224">
        <v>72</v>
      </c>
      <c r="K1060" s="225">
        <f t="shared" si="34"/>
        <v>1.6439363976408217E-5</v>
      </c>
      <c r="L1060" s="223">
        <f t="shared" si="35"/>
        <v>-5302</v>
      </c>
    </row>
    <row r="1061" spans="1:12" ht="27" customHeight="1">
      <c r="A1061" s="112"/>
      <c r="B1061" s="113"/>
      <c r="C1061" s="113"/>
      <c r="D1061" s="226"/>
      <c r="E1061" s="967" t="s">
        <v>238</v>
      </c>
      <c r="F1061" s="894"/>
      <c r="G1061" s="222">
        <v>300</v>
      </c>
      <c r="H1061" s="223">
        <v>0</v>
      </c>
      <c r="I1061" s="223">
        <v>0</v>
      </c>
      <c r="J1061" s="224">
        <v>0</v>
      </c>
      <c r="K1061" s="225">
        <f t="shared" si="34"/>
        <v>0</v>
      </c>
      <c r="L1061" s="223">
        <f t="shared" si="35"/>
        <v>0</v>
      </c>
    </row>
    <row r="1062" spans="1:12" ht="11.85" customHeight="1">
      <c r="A1062" s="112"/>
      <c r="B1062" s="113"/>
      <c r="C1062" s="113"/>
      <c r="D1062" s="226"/>
      <c r="E1062" s="967" t="s">
        <v>240</v>
      </c>
      <c r="F1062" s="894"/>
      <c r="G1062" s="222">
        <v>76460</v>
      </c>
      <c r="H1062" s="223">
        <v>81000</v>
      </c>
      <c r="I1062" s="223">
        <v>53570</v>
      </c>
      <c r="J1062" s="224">
        <v>70.099999999999994</v>
      </c>
      <c r="K1062" s="225">
        <f t="shared" si="34"/>
        <v>6.4578479740132593E-5</v>
      </c>
      <c r="L1062" s="223">
        <f t="shared" si="35"/>
        <v>-27430</v>
      </c>
    </row>
    <row r="1063" spans="1:12" ht="11.85" customHeight="1">
      <c r="A1063" s="112"/>
      <c r="B1063" s="113"/>
      <c r="C1063" s="113"/>
      <c r="D1063" s="226"/>
      <c r="E1063" s="967" t="s">
        <v>335</v>
      </c>
      <c r="F1063" s="894"/>
      <c r="G1063" s="222">
        <v>0</v>
      </c>
      <c r="H1063" s="223">
        <v>1000</v>
      </c>
      <c r="I1063" s="223">
        <v>0</v>
      </c>
      <c r="J1063" s="224">
        <v>0</v>
      </c>
      <c r="K1063" s="225">
        <f t="shared" si="34"/>
        <v>0</v>
      </c>
      <c r="L1063" s="223">
        <f t="shared" si="35"/>
        <v>-1000</v>
      </c>
    </row>
    <row r="1064" spans="1:12" ht="11.85" customHeight="1">
      <c r="A1064" s="820"/>
      <c r="B1064" s="113"/>
      <c r="C1064" s="113"/>
      <c r="D1064" s="226"/>
      <c r="E1064" s="967" t="s">
        <v>242</v>
      </c>
      <c r="F1064" s="894"/>
      <c r="G1064" s="222">
        <v>2000</v>
      </c>
      <c r="H1064" s="223">
        <v>2000</v>
      </c>
      <c r="I1064" s="223">
        <v>71</v>
      </c>
      <c r="J1064" s="224">
        <v>3.6</v>
      </c>
      <c r="K1064" s="225">
        <f t="shared" si="34"/>
        <v>8.5590294223435031E-8</v>
      </c>
      <c r="L1064" s="223">
        <f t="shared" si="35"/>
        <v>-1929</v>
      </c>
    </row>
    <row r="1065" spans="1:12" ht="11.85" customHeight="1">
      <c r="A1065" s="822"/>
      <c r="B1065" s="823"/>
      <c r="C1065" s="823"/>
      <c r="D1065" s="824"/>
      <c r="E1065" s="979" t="s">
        <v>243</v>
      </c>
      <c r="F1065" s="903"/>
      <c r="G1065" s="236">
        <v>1000</v>
      </c>
      <c r="H1065" s="237">
        <v>1000</v>
      </c>
      <c r="I1065" s="237">
        <v>750</v>
      </c>
      <c r="J1065" s="238">
        <v>75</v>
      </c>
      <c r="K1065" s="239">
        <f t="shared" si="34"/>
        <v>9.0412282630389113E-7</v>
      </c>
      <c r="L1065" s="237">
        <f t="shared" si="35"/>
        <v>-250</v>
      </c>
    </row>
    <row r="1066" spans="1:12" ht="13.5" customHeight="1">
      <c r="A1066" s="820"/>
      <c r="B1066" s="113"/>
      <c r="C1066" s="113"/>
      <c r="D1066" s="226"/>
      <c r="E1066" s="986" t="s">
        <v>244</v>
      </c>
      <c r="F1066" s="906"/>
      <c r="G1066" s="240">
        <v>28707</v>
      </c>
      <c r="H1066" s="241">
        <v>32855</v>
      </c>
      <c r="I1066" s="241">
        <v>27789</v>
      </c>
      <c r="J1066" s="242">
        <v>96.8</v>
      </c>
      <c r="K1066" s="243">
        <f t="shared" si="34"/>
        <v>3.3499558960211774E-5</v>
      </c>
      <c r="L1066" s="241">
        <f t="shared" si="35"/>
        <v>-5066</v>
      </c>
    </row>
    <row r="1067" spans="1:12" ht="15" customHeight="1">
      <c r="A1067" s="112"/>
      <c r="B1067" s="113"/>
      <c r="C1067" s="113"/>
      <c r="D1067" s="226"/>
      <c r="E1067" s="967" t="s">
        <v>245</v>
      </c>
      <c r="F1067" s="894"/>
      <c r="G1067" s="222">
        <v>7000</v>
      </c>
      <c r="H1067" s="223">
        <v>7000</v>
      </c>
      <c r="I1067" s="223">
        <v>3014</v>
      </c>
      <c r="J1067" s="224">
        <v>43.1</v>
      </c>
      <c r="K1067" s="225">
        <f t="shared" si="34"/>
        <v>3.6333682646399036E-6</v>
      </c>
      <c r="L1067" s="223">
        <f t="shared" si="35"/>
        <v>-3986</v>
      </c>
    </row>
    <row r="1068" spans="1:12" ht="25.5" customHeight="1">
      <c r="A1068" s="112"/>
      <c r="B1068" s="113"/>
      <c r="C1068" s="113"/>
      <c r="D1068" s="226"/>
      <c r="E1068" s="967" t="s">
        <v>246</v>
      </c>
      <c r="F1068" s="894"/>
      <c r="G1068" s="222">
        <v>1025</v>
      </c>
      <c r="H1068" s="223">
        <v>900</v>
      </c>
      <c r="I1068" s="223">
        <v>607</v>
      </c>
      <c r="J1068" s="224">
        <v>59.2</v>
      </c>
      <c r="K1068" s="225">
        <f t="shared" si="34"/>
        <v>7.3173674075528254E-7</v>
      </c>
      <c r="L1068" s="223">
        <f t="shared" si="35"/>
        <v>-293</v>
      </c>
    </row>
    <row r="1069" spans="1:12" ht="26.25" customHeight="1">
      <c r="A1069" s="820"/>
      <c r="B1069" s="113"/>
      <c r="C1069" s="113"/>
      <c r="D1069" s="226"/>
      <c r="E1069" s="967" t="s">
        <v>247</v>
      </c>
      <c r="F1069" s="968"/>
      <c r="G1069" s="222">
        <v>6150</v>
      </c>
      <c r="H1069" s="223">
        <v>6000</v>
      </c>
      <c r="I1069" s="223">
        <v>4496</v>
      </c>
      <c r="J1069" s="224">
        <v>73.099999999999994</v>
      </c>
      <c r="K1069" s="225">
        <f t="shared" si="34"/>
        <v>5.4199149694163929E-6</v>
      </c>
      <c r="L1069" s="223">
        <f t="shared" si="35"/>
        <v>-1504</v>
      </c>
    </row>
    <row r="1070" spans="1:12" ht="11.85" customHeight="1">
      <c r="A1070" s="820"/>
      <c r="B1070" s="113"/>
      <c r="C1070" s="113"/>
      <c r="D1070" s="226"/>
      <c r="E1070" s="967" t="s">
        <v>248</v>
      </c>
      <c r="F1070" s="968"/>
      <c r="G1070" s="222">
        <v>3075</v>
      </c>
      <c r="H1070" s="223">
        <v>3000</v>
      </c>
      <c r="I1070" s="223">
        <v>0</v>
      </c>
      <c r="J1070" s="224">
        <v>0</v>
      </c>
      <c r="K1070" s="225">
        <f t="shared" si="34"/>
        <v>0</v>
      </c>
      <c r="L1070" s="223">
        <f t="shared" si="35"/>
        <v>-3000</v>
      </c>
    </row>
    <row r="1071" spans="1:12" ht="26.25" customHeight="1">
      <c r="A1071" s="820"/>
      <c r="B1071" s="113"/>
      <c r="C1071" s="113"/>
      <c r="D1071" s="226"/>
      <c r="E1071" s="967" t="s">
        <v>249</v>
      </c>
      <c r="F1071" s="968"/>
      <c r="G1071" s="222">
        <v>149100</v>
      </c>
      <c r="H1071" s="223">
        <v>148000</v>
      </c>
      <c r="I1071" s="223">
        <v>147340</v>
      </c>
      <c r="J1071" s="224">
        <v>98.8</v>
      </c>
      <c r="K1071" s="225">
        <f t="shared" si="34"/>
        <v>1.7761794297015376E-4</v>
      </c>
      <c r="L1071" s="223">
        <f t="shared" si="35"/>
        <v>-660</v>
      </c>
    </row>
    <row r="1072" spans="1:12" ht="11.85" customHeight="1">
      <c r="A1072" s="112"/>
      <c r="B1072" s="113"/>
      <c r="C1072" s="113"/>
      <c r="D1072" s="226"/>
      <c r="E1072" s="967" t="s">
        <v>250</v>
      </c>
      <c r="F1072" s="894"/>
      <c r="G1072" s="222">
        <v>4300</v>
      </c>
      <c r="H1072" s="223">
        <v>6000</v>
      </c>
      <c r="I1072" s="223">
        <v>4957</v>
      </c>
      <c r="J1072" s="224">
        <v>115.3</v>
      </c>
      <c r="K1072" s="225">
        <f t="shared" si="34"/>
        <v>5.9756491333178511E-6</v>
      </c>
      <c r="L1072" s="223">
        <f t="shared" si="35"/>
        <v>-1043</v>
      </c>
    </row>
    <row r="1073" spans="1:12" ht="11.85" customHeight="1">
      <c r="A1073" s="112"/>
      <c r="B1073" s="113"/>
      <c r="C1073" s="113"/>
      <c r="D1073" s="226"/>
      <c r="E1073" s="967" t="s">
        <v>251</v>
      </c>
      <c r="F1073" s="894"/>
      <c r="G1073" s="222">
        <v>2000</v>
      </c>
      <c r="H1073" s="223">
        <v>1000</v>
      </c>
      <c r="I1073" s="223">
        <v>0</v>
      </c>
      <c r="J1073" s="224">
        <v>0</v>
      </c>
      <c r="K1073" s="225">
        <f t="shared" si="34"/>
        <v>0</v>
      </c>
      <c r="L1073" s="223">
        <f t="shared" si="35"/>
        <v>-1000</v>
      </c>
    </row>
    <row r="1074" spans="1:12" ht="11.85" customHeight="1">
      <c r="A1074" s="112" t="s">
        <v>1</v>
      </c>
      <c r="B1074" s="113"/>
      <c r="C1074" s="113"/>
      <c r="D1074" s="226"/>
      <c r="E1074" s="967" t="s">
        <v>252</v>
      </c>
      <c r="F1074" s="894"/>
      <c r="G1074" s="222">
        <v>13838</v>
      </c>
      <c r="H1074" s="223">
        <v>1000</v>
      </c>
      <c r="I1074" s="223">
        <v>78</v>
      </c>
      <c r="J1074" s="224">
        <v>0.6</v>
      </c>
      <c r="K1074" s="225">
        <f t="shared" si="34"/>
        <v>9.4028773935604679E-8</v>
      </c>
      <c r="L1074" s="223">
        <f t="shared" si="35"/>
        <v>-922</v>
      </c>
    </row>
    <row r="1075" spans="1:12" ht="11.85" customHeight="1">
      <c r="A1075" s="112"/>
      <c r="B1075" s="113"/>
      <c r="C1075" s="113"/>
      <c r="D1075" s="226"/>
      <c r="E1075" s="986" t="s">
        <v>253</v>
      </c>
      <c r="F1075" s="906"/>
      <c r="G1075" s="240">
        <v>20000</v>
      </c>
      <c r="H1075" s="241">
        <v>20000</v>
      </c>
      <c r="I1075" s="241">
        <v>18987</v>
      </c>
      <c r="J1075" s="242">
        <v>94.9</v>
      </c>
      <c r="K1075" s="243">
        <f t="shared" si="34"/>
        <v>2.2888773470709307E-5</v>
      </c>
      <c r="L1075" s="241">
        <f t="shared" si="35"/>
        <v>-1013</v>
      </c>
    </row>
    <row r="1076" spans="1:12" ht="11.85" customHeight="1">
      <c r="A1076" s="112"/>
      <c r="B1076" s="113"/>
      <c r="C1076" s="113"/>
      <c r="D1076" s="226"/>
      <c r="E1076" s="967" t="s">
        <v>337</v>
      </c>
      <c r="F1076" s="894"/>
      <c r="G1076" s="222">
        <v>0</v>
      </c>
      <c r="H1076" s="223">
        <v>1000</v>
      </c>
      <c r="I1076" s="223">
        <v>475</v>
      </c>
      <c r="J1076" s="224">
        <v>0</v>
      </c>
      <c r="K1076" s="225">
        <f t="shared" si="34"/>
        <v>5.7261112332579771E-7</v>
      </c>
      <c r="L1076" s="223">
        <f t="shared" si="35"/>
        <v>-525</v>
      </c>
    </row>
    <row r="1077" spans="1:12" ht="25.5" customHeight="1">
      <c r="A1077" s="112"/>
      <c r="B1077" s="113"/>
      <c r="C1077" s="113"/>
      <c r="D1077" s="226"/>
      <c r="E1077" s="967" t="s">
        <v>258</v>
      </c>
      <c r="F1077" s="894"/>
      <c r="G1077" s="222">
        <v>7000</v>
      </c>
      <c r="H1077" s="223">
        <v>10000</v>
      </c>
      <c r="I1077" s="223">
        <v>5975</v>
      </c>
      <c r="J1077" s="224">
        <v>85.4</v>
      </c>
      <c r="K1077" s="225">
        <f t="shared" si="34"/>
        <v>7.2028451828876656E-6</v>
      </c>
      <c r="L1077" s="223">
        <f t="shared" si="35"/>
        <v>-4025</v>
      </c>
    </row>
    <row r="1078" spans="1:12" ht="16.5" customHeight="1">
      <c r="A1078" s="112"/>
      <c r="B1078" s="113"/>
      <c r="C1078" s="150"/>
      <c r="D1078" s="227"/>
      <c r="E1078" s="967" t="s">
        <v>308</v>
      </c>
      <c r="F1078" s="894"/>
      <c r="G1078" s="222">
        <v>0</v>
      </c>
      <c r="H1078" s="223">
        <v>200</v>
      </c>
      <c r="I1078" s="223">
        <v>79</v>
      </c>
      <c r="J1078" s="224">
        <v>0</v>
      </c>
      <c r="K1078" s="225">
        <f t="shared" si="34"/>
        <v>9.5234271037343202E-8</v>
      </c>
      <c r="L1078" s="223">
        <f t="shared" si="35"/>
        <v>-121</v>
      </c>
    </row>
    <row r="1079" spans="1:12" s="213" customFormat="1" ht="18" customHeight="1">
      <c r="A1079" s="232" t="s">
        <v>1</v>
      </c>
      <c r="B1079" s="253"/>
      <c r="C1079" s="980" t="s">
        <v>196</v>
      </c>
      <c r="D1079" s="981"/>
      <c r="E1079" s="981"/>
      <c r="F1079" s="982"/>
      <c r="G1079" s="216">
        <v>17625909</v>
      </c>
      <c r="H1079" s="217">
        <v>18367522</v>
      </c>
      <c r="I1079" s="217">
        <v>17472515</v>
      </c>
      <c r="J1079" s="218">
        <v>99.1</v>
      </c>
      <c r="K1079" s="219">
        <f t="shared" si="34"/>
        <v>2.1063066192582844E-2</v>
      </c>
      <c r="L1079" s="217">
        <f t="shared" si="35"/>
        <v>-895007</v>
      </c>
    </row>
    <row r="1080" spans="1:12" s="220" customFormat="1" ht="13.5" customHeight="1">
      <c r="A1080" s="112"/>
      <c r="B1080" s="113"/>
      <c r="C1080" s="221" t="s">
        <v>1</v>
      </c>
      <c r="D1080" s="965" t="s">
        <v>232</v>
      </c>
      <c r="E1080" s="917"/>
      <c r="F1080" s="966"/>
      <c r="G1080" s="228">
        <v>17572968</v>
      </c>
      <c r="H1080" s="229">
        <v>18294581</v>
      </c>
      <c r="I1080" s="229">
        <v>17405012</v>
      </c>
      <c r="J1080" s="230">
        <v>99</v>
      </c>
      <c r="K1080" s="250">
        <f t="shared" si="34"/>
        <v>2.0981691521724188E-2</v>
      </c>
      <c r="L1080" s="229">
        <f t="shared" si="35"/>
        <v>-889569</v>
      </c>
    </row>
    <row r="1081" spans="1:12" ht="51.75" customHeight="1">
      <c r="A1081" s="112"/>
      <c r="B1081" s="113"/>
      <c r="C1081" s="113"/>
      <c r="D1081" s="221" t="s">
        <v>1</v>
      </c>
      <c r="E1081" s="967" t="s">
        <v>94</v>
      </c>
      <c r="F1081" s="894"/>
      <c r="G1081" s="222">
        <v>813450</v>
      </c>
      <c r="H1081" s="223">
        <v>813450</v>
      </c>
      <c r="I1081" s="223">
        <v>779806</v>
      </c>
      <c r="J1081" s="224">
        <v>95.9</v>
      </c>
      <c r="K1081" s="225">
        <f t="shared" si="34"/>
        <v>9.4005387291830951E-4</v>
      </c>
      <c r="L1081" s="223">
        <f t="shared" si="35"/>
        <v>-33644</v>
      </c>
    </row>
    <row r="1082" spans="1:12" ht="51.75" customHeight="1">
      <c r="A1082" s="112"/>
      <c r="B1082" s="113"/>
      <c r="C1082" s="113"/>
      <c r="D1082" s="226"/>
      <c r="E1082" s="967" t="s">
        <v>95</v>
      </c>
      <c r="F1082" s="894"/>
      <c r="G1082" s="222">
        <v>143550</v>
      </c>
      <c r="H1082" s="223">
        <v>143550</v>
      </c>
      <c r="I1082" s="223">
        <v>137613</v>
      </c>
      <c r="J1082" s="224">
        <v>95.9</v>
      </c>
      <c r="K1082" s="225">
        <f t="shared" si="34"/>
        <v>1.6589207266154315E-4</v>
      </c>
      <c r="L1082" s="223">
        <f t="shared" si="35"/>
        <v>-5937</v>
      </c>
    </row>
    <row r="1083" spans="1:12" ht="51.75" customHeight="1">
      <c r="A1083" s="112"/>
      <c r="B1083" s="113"/>
      <c r="C1083" s="113"/>
      <c r="D1083" s="226"/>
      <c r="E1083" s="967" t="s">
        <v>361</v>
      </c>
      <c r="F1083" s="894"/>
      <c r="G1083" s="222">
        <v>0</v>
      </c>
      <c r="H1083" s="223">
        <v>7592</v>
      </c>
      <c r="I1083" s="223">
        <v>7591</v>
      </c>
      <c r="J1083" s="224">
        <v>0</v>
      </c>
      <c r="K1083" s="225">
        <f t="shared" si="34"/>
        <v>9.1509284992971172E-6</v>
      </c>
      <c r="L1083" s="223">
        <f t="shared" si="35"/>
        <v>-1</v>
      </c>
    </row>
    <row r="1084" spans="1:12" ht="52.5" customHeight="1">
      <c r="A1084" s="112"/>
      <c r="B1084" s="113"/>
      <c r="C1084" s="113"/>
      <c r="D1084" s="226"/>
      <c r="E1084" s="967" t="s">
        <v>311</v>
      </c>
      <c r="F1084" s="894"/>
      <c r="G1084" s="222">
        <v>0</v>
      </c>
      <c r="H1084" s="223">
        <v>2421</v>
      </c>
      <c r="I1084" s="223">
        <v>2421</v>
      </c>
      <c r="J1084" s="224">
        <v>0</v>
      </c>
      <c r="K1084" s="225">
        <f t="shared" si="34"/>
        <v>2.9185084833089604E-6</v>
      </c>
      <c r="L1084" s="223">
        <f t="shared" si="35"/>
        <v>0</v>
      </c>
    </row>
    <row r="1085" spans="1:12" ht="11.85" customHeight="1">
      <c r="A1085" s="112"/>
      <c r="B1085" s="113"/>
      <c r="C1085" s="113"/>
      <c r="D1085" s="226"/>
      <c r="E1085" s="967" t="s">
        <v>233</v>
      </c>
      <c r="F1085" s="894"/>
      <c r="G1085" s="222">
        <v>6000</v>
      </c>
      <c r="H1085" s="223">
        <v>7600</v>
      </c>
      <c r="I1085" s="223">
        <v>6890</v>
      </c>
      <c r="J1085" s="224">
        <v>114.8</v>
      </c>
      <c r="K1085" s="225">
        <f t="shared" si="34"/>
        <v>8.3058750309784135E-6</v>
      </c>
      <c r="L1085" s="223">
        <f t="shared" si="35"/>
        <v>-710</v>
      </c>
    </row>
    <row r="1086" spans="1:12" ht="11.85" customHeight="1">
      <c r="A1086" s="112"/>
      <c r="B1086" s="113"/>
      <c r="C1086" s="113"/>
      <c r="D1086" s="226"/>
      <c r="E1086" s="967" t="s">
        <v>234</v>
      </c>
      <c r="F1086" s="894"/>
      <c r="G1086" s="222">
        <v>4153582</v>
      </c>
      <c r="H1086" s="223">
        <v>4153582</v>
      </c>
      <c r="I1086" s="223">
        <v>4053458</v>
      </c>
      <c r="J1086" s="224">
        <v>97.6</v>
      </c>
      <c r="K1086" s="225">
        <f t="shared" si="34"/>
        <v>4.886431871018824E-3</v>
      </c>
      <c r="L1086" s="223">
        <f t="shared" si="35"/>
        <v>-100124</v>
      </c>
    </row>
    <row r="1087" spans="1:12" ht="11.85" customHeight="1">
      <c r="A1087" s="112"/>
      <c r="B1087" s="113"/>
      <c r="C1087" s="113"/>
      <c r="D1087" s="226"/>
      <c r="E1087" s="967" t="s">
        <v>273</v>
      </c>
      <c r="F1087" s="894"/>
      <c r="G1087" s="222">
        <v>5453502</v>
      </c>
      <c r="H1087" s="223">
        <v>5478360</v>
      </c>
      <c r="I1087" s="223">
        <v>5344160</v>
      </c>
      <c r="J1087" s="224">
        <v>98</v>
      </c>
      <c r="K1087" s="225">
        <f t="shared" si="34"/>
        <v>6.442369391226937E-3</v>
      </c>
      <c r="L1087" s="223">
        <f t="shared" si="35"/>
        <v>-134200</v>
      </c>
    </row>
    <row r="1088" spans="1:12" ht="11.85" customHeight="1">
      <c r="A1088" s="112"/>
      <c r="B1088" s="113"/>
      <c r="C1088" s="113"/>
      <c r="D1088" s="226"/>
      <c r="E1088" s="967" t="s">
        <v>274</v>
      </c>
      <c r="F1088" s="894"/>
      <c r="G1088" s="222">
        <v>962382</v>
      </c>
      <c r="H1088" s="223">
        <v>966768</v>
      </c>
      <c r="I1088" s="223">
        <v>943087</v>
      </c>
      <c r="J1088" s="224">
        <v>98</v>
      </c>
      <c r="K1088" s="225">
        <f t="shared" si="34"/>
        <v>1.136888645187277E-3</v>
      </c>
      <c r="L1088" s="223">
        <f t="shared" si="35"/>
        <v>-23681</v>
      </c>
    </row>
    <row r="1089" spans="1:12" ht="11.85" customHeight="1">
      <c r="A1089" s="112"/>
      <c r="B1089" s="113"/>
      <c r="C1089" s="113"/>
      <c r="D1089" s="226"/>
      <c r="E1089" s="967" t="s">
        <v>235</v>
      </c>
      <c r="F1089" s="894"/>
      <c r="G1089" s="222">
        <v>356845</v>
      </c>
      <c r="H1089" s="223">
        <v>356845</v>
      </c>
      <c r="I1089" s="223">
        <v>350850</v>
      </c>
      <c r="J1089" s="224">
        <v>98.3</v>
      </c>
      <c r="K1089" s="225">
        <f t="shared" si="34"/>
        <v>4.2294865814496027E-4</v>
      </c>
      <c r="L1089" s="223">
        <f t="shared" si="35"/>
        <v>-5995</v>
      </c>
    </row>
    <row r="1090" spans="1:12" ht="11.85" customHeight="1">
      <c r="A1090" s="112"/>
      <c r="B1090" s="113"/>
      <c r="C1090" s="113"/>
      <c r="D1090" s="226"/>
      <c r="E1090" s="967" t="s">
        <v>275</v>
      </c>
      <c r="F1090" s="894"/>
      <c r="G1090" s="222">
        <v>394305</v>
      </c>
      <c r="H1090" s="223">
        <v>369447</v>
      </c>
      <c r="I1090" s="223">
        <v>369447</v>
      </c>
      <c r="J1090" s="224">
        <v>93.7</v>
      </c>
      <c r="K1090" s="225">
        <f t="shared" si="34"/>
        <v>4.4536728774599154E-4</v>
      </c>
      <c r="L1090" s="223">
        <f t="shared" si="35"/>
        <v>0</v>
      </c>
    </row>
    <row r="1091" spans="1:12" ht="11.85" customHeight="1">
      <c r="A1091" s="112"/>
      <c r="B1091" s="113"/>
      <c r="C1091" s="113"/>
      <c r="D1091" s="226"/>
      <c r="E1091" s="967" t="s">
        <v>276</v>
      </c>
      <c r="F1091" s="894"/>
      <c r="G1091" s="222">
        <v>69583</v>
      </c>
      <c r="H1091" s="223">
        <v>65197</v>
      </c>
      <c r="I1091" s="223">
        <v>65196</v>
      </c>
      <c r="J1091" s="224">
        <v>93.7</v>
      </c>
      <c r="K1091" s="225">
        <f t="shared" si="34"/>
        <v>7.8593589044944655E-5</v>
      </c>
      <c r="L1091" s="223">
        <f t="shared" si="35"/>
        <v>-1</v>
      </c>
    </row>
    <row r="1092" spans="1:12" ht="11.85" customHeight="1">
      <c r="A1092" s="112"/>
      <c r="B1092" s="113"/>
      <c r="C1092" s="113"/>
      <c r="D1092" s="226"/>
      <c r="E1092" s="967" t="s">
        <v>236</v>
      </c>
      <c r="F1092" s="894"/>
      <c r="G1092" s="222">
        <v>752366</v>
      </c>
      <c r="H1092" s="223">
        <v>752366</v>
      </c>
      <c r="I1092" s="223">
        <v>745554</v>
      </c>
      <c r="J1092" s="224">
        <v>99.1</v>
      </c>
      <c r="K1092" s="225">
        <f t="shared" si="34"/>
        <v>8.9876318618956161E-4</v>
      </c>
      <c r="L1092" s="223">
        <f t="shared" si="35"/>
        <v>-6812</v>
      </c>
    </row>
    <row r="1093" spans="1:12" ht="11.85" customHeight="1">
      <c r="A1093" s="112"/>
      <c r="B1093" s="113"/>
      <c r="C1093" s="113"/>
      <c r="D1093" s="226"/>
      <c r="E1093" s="967" t="s">
        <v>277</v>
      </c>
      <c r="F1093" s="894"/>
      <c r="G1093" s="222">
        <v>1014594</v>
      </c>
      <c r="H1093" s="223">
        <v>1014594</v>
      </c>
      <c r="I1093" s="223">
        <v>955839</v>
      </c>
      <c r="J1093" s="224">
        <v>94.2</v>
      </c>
      <c r="K1093" s="225">
        <f t="shared" si="34"/>
        <v>1.1522611442286467E-3</v>
      </c>
      <c r="L1093" s="223">
        <f t="shared" si="35"/>
        <v>-58755</v>
      </c>
    </row>
    <row r="1094" spans="1:12" ht="11.85" customHeight="1">
      <c r="A1094" s="112"/>
      <c r="B1094" s="113"/>
      <c r="C1094" s="113"/>
      <c r="D1094" s="226"/>
      <c r="E1094" s="967" t="s">
        <v>278</v>
      </c>
      <c r="F1094" s="894"/>
      <c r="G1094" s="222">
        <v>179047</v>
      </c>
      <c r="H1094" s="223">
        <v>179047</v>
      </c>
      <c r="I1094" s="223">
        <v>168678</v>
      </c>
      <c r="J1094" s="224">
        <v>94.2</v>
      </c>
      <c r="K1094" s="225">
        <f t="shared" si="34"/>
        <v>2.0334084012705033E-4</v>
      </c>
      <c r="L1094" s="223">
        <f t="shared" si="35"/>
        <v>-10369</v>
      </c>
    </row>
    <row r="1095" spans="1:12" ht="11.85" customHeight="1">
      <c r="A1095" s="112"/>
      <c r="B1095" s="113"/>
      <c r="C1095" s="113"/>
      <c r="D1095" s="226"/>
      <c r="E1095" s="967" t="s">
        <v>237</v>
      </c>
      <c r="F1095" s="894"/>
      <c r="G1095" s="222">
        <v>111039</v>
      </c>
      <c r="H1095" s="223">
        <v>111039</v>
      </c>
      <c r="I1095" s="223">
        <v>87644</v>
      </c>
      <c r="J1095" s="224">
        <v>78.900000000000006</v>
      </c>
      <c r="K1095" s="225">
        <f t="shared" si="34"/>
        <v>1.0565458798477098E-4</v>
      </c>
      <c r="L1095" s="223">
        <f t="shared" si="35"/>
        <v>-23395</v>
      </c>
    </row>
    <row r="1096" spans="1:12" ht="11.85" customHeight="1">
      <c r="A1096" s="112"/>
      <c r="B1096" s="113"/>
      <c r="C1096" s="113"/>
      <c r="D1096" s="226"/>
      <c r="E1096" s="967" t="s">
        <v>279</v>
      </c>
      <c r="F1096" s="894"/>
      <c r="G1096" s="222">
        <v>143271</v>
      </c>
      <c r="H1096" s="223">
        <v>143271</v>
      </c>
      <c r="I1096" s="223">
        <v>103102</v>
      </c>
      <c r="J1096" s="224">
        <v>72</v>
      </c>
      <c r="K1096" s="225">
        <f t="shared" si="34"/>
        <v>1.2428916218344503E-4</v>
      </c>
      <c r="L1096" s="223">
        <f t="shared" si="35"/>
        <v>-40169</v>
      </c>
    </row>
    <row r="1097" spans="1:12" ht="11.85" customHeight="1">
      <c r="A1097" s="112"/>
      <c r="B1097" s="113"/>
      <c r="C1097" s="113"/>
      <c r="D1097" s="226"/>
      <c r="E1097" s="967" t="s">
        <v>280</v>
      </c>
      <c r="F1097" s="894"/>
      <c r="G1097" s="222">
        <v>25283</v>
      </c>
      <c r="H1097" s="223">
        <v>25283</v>
      </c>
      <c r="I1097" s="223">
        <v>18194</v>
      </c>
      <c r="J1097" s="224">
        <v>72</v>
      </c>
      <c r="K1097" s="225">
        <f t="shared" si="34"/>
        <v>2.193281426903066E-5</v>
      </c>
      <c r="L1097" s="223">
        <f t="shared" si="35"/>
        <v>-7089</v>
      </c>
    </row>
    <row r="1098" spans="1:12" ht="25.5" customHeight="1">
      <c r="A1098" s="112"/>
      <c r="B1098" s="113"/>
      <c r="C1098" s="113"/>
      <c r="D1098" s="226"/>
      <c r="E1098" s="967" t="s">
        <v>238</v>
      </c>
      <c r="F1098" s="894"/>
      <c r="G1098" s="222">
        <v>163266</v>
      </c>
      <c r="H1098" s="223">
        <v>144224</v>
      </c>
      <c r="I1098" s="223">
        <v>129633</v>
      </c>
      <c r="J1098" s="224">
        <v>79.400000000000006</v>
      </c>
      <c r="K1098" s="225">
        <f t="shared" si="34"/>
        <v>1.5627220578966975E-4</v>
      </c>
      <c r="L1098" s="223">
        <f t="shared" si="35"/>
        <v>-14591</v>
      </c>
    </row>
    <row r="1099" spans="1:12" ht="11.85" customHeight="1">
      <c r="A1099" s="112"/>
      <c r="B1099" s="113"/>
      <c r="C1099" s="113"/>
      <c r="D1099" s="226"/>
      <c r="E1099" s="967" t="s">
        <v>239</v>
      </c>
      <c r="F1099" s="894"/>
      <c r="G1099" s="222">
        <v>17954</v>
      </c>
      <c r="H1099" s="223">
        <v>17354</v>
      </c>
      <c r="I1099" s="223">
        <v>980</v>
      </c>
      <c r="J1099" s="224">
        <v>5.5</v>
      </c>
      <c r="K1099" s="225">
        <f t="shared" si="34"/>
        <v>1.1813871597037511E-6</v>
      </c>
      <c r="L1099" s="223">
        <f t="shared" si="35"/>
        <v>-16374</v>
      </c>
    </row>
    <row r="1100" spans="1:12" ht="11.85" customHeight="1">
      <c r="A1100" s="112"/>
      <c r="B1100" s="113"/>
      <c r="C1100" s="113"/>
      <c r="D1100" s="226"/>
      <c r="E1100" s="967" t="s">
        <v>281</v>
      </c>
      <c r="F1100" s="894"/>
      <c r="G1100" s="222">
        <v>85000</v>
      </c>
      <c r="H1100" s="223">
        <v>136544</v>
      </c>
      <c r="I1100" s="223">
        <v>94023</v>
      </c>
      <c r="J1100" s="224">
        <v>110.6</v>
      </c>
      <c r="K1100" s="225">
        <f t="shared" si="34"/>
        <v>1.1334445399676101E-4</v>
      </c>
      <c r="L1100" s="223">
        <f t="shared" si="35"/>
        <v>-42521</v>
      </c>
    </row>
    <row r="1101" spans="1:12" ht="11.85" customHeight="1">
      <c r="A1101" s="112"/>
      <c r="B1101" s="113"/>
      <c r="C1101" s="113"/>
      <c r="D1101" s="226"/>
      <c r="E1101" s="967" t="s">
        <v>282</v>
      </c>
      <c r="F1101" s="894"/>
      <c r="G1101" s="222">
        <v>15000</v>
      </c>
      <c r="H1101" s="223">
        <v>24096</v>
      </c>
      <c r="I1101" s="223">
        <v>16592</v>
      </c>
      <c r="J1101" s="224">
        <v>110.6</v>
      </c>
      <c r="K1101" s="225">
        <f t="shared" si="34"/>
        <v>2.0001607912045549E-5</v>
      </c>
      <c r="L1101" s="223">
        <f t="shared" si="35"/>
        <v>-7504</v>
      </c>
    </row>
    <row r="1102" spans="1:12" ht="11.85" customHeight="1">
      <c r="A1102" s="112"/>
      <c r="B1102" s="113"/>
      <c r="C1102" s="113"/>
      <c r="D1102" s="226"/>
      <c r="E1102" s="967" t="s">
        <v>240</v>
      </c>
      <c r="F1102" s="894"/>
      <c r="G1102" s="222">
        <v>140515</v>
      </c>
      <c r="H1102" s="223">
        <v>145489</v>
      </c>
      <c r="I1102" s="223">
        <v>145122</v>
      </c>
      <c r="J1102" s="224">
        <v>103.3</v>
      </c>
      <c r="K1102" s="225">
        <f t="shared" si="34"/>
        <v>1.7494415039849773E-4</v>
      </c>
      <c r="L1102" s="223">
        <f t="shared" si="35"/>
        <v>-367</v>
      </c>
    </row>
    <row r="1103" spans="1:12" ht="11.85" customHeight="1">
      <c r="A1103" s="112" t="s">
        <v>1</v>
      </c>
      <c r="B1103" s="113"/>
      <c r="C1103" s="113"/>
      <c r="D1103" s="226"/>
      <c r="E1103" s="967" t="s">
        <v>283</v>
      </c>
      <c r="F1103" s="894"/>
      <c r="G1103" s="222">
        <v>57000</v>
      </c>
      <c r="H1103" s="223">
        <v>221713</v>
      </c>
      <c r="I1103" s="223">
        <v>221327</v>
      </c>
      <c r="J1103" s="224">
        <v>388.3</v>
      </c>
      <c r="K1103" s="225">
        <f t="shared" si="34"/>
        <v>2.6680905703648172E-4</v>
      </c>
      <c r="L1103" s="223">
        <f t="shared" si="35"/>
        <v>-386</v>
      </c>
    </row>
    <row r="1104" spans="1:12" ht="11.85" customHeight="1">
      <c r="A1104" s="112"/>
      <c r="B1104" s="113"/>
      <c r="C1104" s="113"/>
      <c r="D1104" s="226"/>
      <c r="E1104" s="967" t="s">
        <v>284</v>
      </c>
      <c r="F1104" s="894"/>
      <c r="G1104" s="222">
        <v>10059</v>
      </c>
      <c r="H1104" s="223">
        <v>39126</v>
      </c>
      <c r="I1104" s="223">
        <v>39058</v>
      </c>
      <c r="J1104" s="224">
        <v>388.3</v>
      </c>
      <c r="K1104" s="225">
        <f t="shared" si="34"/>
        <v>4.7084305799703172E-5</v>
      </c>
      <c r="L1104" s="223">
        <f t="shared" si="35"/>
        <v>-68</v>
      </c>
    </row>
    <row r="1105" spans="1:12" ht="11.85" customHeight="1">
      <c r="A1105" s="112"/>
      <c r="B1105" s="113"/>
      <c r="C1105" s="113"/>
      <c r="D1105" s="226"/>
      <c r="E1105" s="967" t="s">
        <v>335</v>
      </c>
      <c r="F1105" s="894"/>
      <c r="G1105" s="222">
        <v>2500</v>
      </c>
      <c r="H1105" s="223">
        <v>2500</v>
      </c>
      <c r="I1105" s="223">
        <v>2143</v>
      </c>
      <c r="J1105" s="224">
        <v>85.7</v>
      </c>
      <c r="K1105" s="225">
        <f t="shared" si="34"/>
        <v>2.5833802890256516E-6</v>
      </c>
      <c r="L1105" s="223">
        <f t="shared" si="35"/>
        <v>-357</v>
      </c>
    </row>
    <row r="1106" spans="1:12" ht="11.85" customHeight="1">
      <c r="A1106" s="112"/>
      <c r="B1106" s="113"/>
      <c r="C1106" s="113"/>
      <c r="D1106" s="226"/>
      <c r="E1106" s="967" t="s">
        <v>362</v>
      </c>
      <c r="F1106" s="894"/>
      <c r="G1106" s="222">
        <v>0</v>
      </c>
      <c r="H1106" s="223">
        <v>680</v>
      </c>
      <c r="I1106" s="223">
        <v>0</v>
      </c>
      <c r="J1106" s="224">
        <v>0</v>
      </c>
      <c r="K1106" s="225">
        <f t="shared" si="34"/>
        <v>0</v>
      </c>
      <c r="L1106" s="223">
        <f t="shared" si="35"/>
        <v>-680</v>
      </c>
    </row>
    <row r="1107" spans="1:12" ht="11.85" customHeight="1">
      <c r="A1107" s="112"/>
      <c r="B1107" s="113"/>
      <c r="C1107" s="113"/>
      <c r="D1107" s="226"/>
      <c r="E1107" s="967" t="s">
        <v>317</v>
      </c>
      <c r="F1107" s="894"/>
      <c r="G1107" s="222">
        <v>0</v>
      </c>
      <c r="H1107" s="223">
        <v>120</v>
      </c>
      <c r="I1107" s="223">
        <v>0</v>
      </c>
      <c r="J1107" s="224">
        <v>0</v>
      </c>
      <c r="K1107" s="225">
        <f t="shared" si="34"/>
        <v>0</v>
      </c>
      <c r="L1107" s="223">
        <f t="shared" si="35"/>
        <v>-120</v>
      </c>
    </row>
    <row r="1108" spans="1:12" ht="11.85" customHeight="1">
      <c r="A1108" s="112"/>
      <c r="B1108" s="113"/>
      <c r="C1108" s="113"/>
      <c r="D1108" s="226"/>
      <c r="E1108" s="967" t="s">
        <v>241</v>
      </c>
      <c r="F1108" s="894"/>
      <c r="G1108" s="222">
        <v>198239</v>
      </c>
      <c r="H1108" s="223">
        <v>145639</v>
      </c>
      <c r="I1108" s="223">
        <v>130269</v>
      </c>
      <c r="J1108" s="224">
        <v>65.7</v>
      </c>
      <c r="K1108" s="225">
        <f t="shared" si="34"/>
        <v>1.5703890194637547E-4</v>
      </c>
      <c r="L1108" s="223">
        <f t="shared" si="35"/>
        <v>-15370</v>
      </c>
    </row>
    <row r="1109" spans="1:12" ht="11.85" customHeight="1">
      <c r="A1109" s="112"/>
      <c r="B1109" s="113"/>
      <c r="C1109" s="113"/>
      <c r="D1109" s="226"/>
      <c r="E1109" s="967" t="s">
        <v>363</v>
      </c>
      <c r="F1109" s="894"/>
      <c r="G1109" s="222">
        <v>0</v>
      </c>
      <c r="H1109" s="223">
        <v>64770</v>
      </c>
      <c r="I1109" s="223">
        <v>64369</v>
      </c>
      <c r="J1109" s="224">
        <v>0</v>
      </c>
      <c r="K1109" s="225">
        <f t="shared" ref="K1109:K1172" si="36">+I1109/$I$7</f>
        <v>7.7596642941806898E-5</v>
      </c>
      <c r="L1109" s="223">
        <f t="shared" si="35"/>
        <v>-401</v>
      </c>
    </row>
    <row r="1110" spans="1:12" ht="11.85" customHeight="1">
      <c r="A1110" s="112"/>
      <c r="B1110" s="113"/>
      <c r="C1110" s="113"/>
      <c r="D1110" s="226"/>
      <c r="E1110" s="967" t="s">
        <v>424</v>
      </c>
      <c r="F1110" s="894"/>
      <c r="G1110" s="222">
        <v>0</v>
      </c>
      <c r="H1110" s="223">
        <v>11430</v>
      </c>
      <c r="I1110" s="223">
        <v>11359</v>
      </c>
      <c r="J1110" s="224">
        <v>0</v>
      </c>
      <c r="K1110" s="225">
        <f t="shared" si="36"/>
        <v>1.3693241578647866E-5</v>
      </c>
      <c r="L1110" s="223">
        <f t="shared" si="35"/>
        <v>-71</v>
      </c>
    </row>
    <row r="1111" spans="1:12" ht="11.85" customHeight="1">
      <c r="A1111" s="112"/>
      <c r="B1111" s="113"/>
      <c r="C1111" s="113"/>
      <c r="D1111" s="226"/>
      <c r="E1111" s="967" t="s">
        <v>242</v>
      </c>
      <c r="F1111" s="894"/>
      <c r="G1111" s="222">
        <v>120181</v>
      </c>
      <c r="H1111" s="223">
        <v>80181</v>
      </c>
      <c r="I1111" s="223">
        <v>47951</v>
      </c>
      <c r="J1111" s="224">
        <v>39.9</v>
      </c>
      <c r="K1111" s="225">
        <f t="shared" si="36"/>
        <v>5.7804791525463843E-5</v>
      </c>
      <c r="L1111" s="223">
        <f t="shared" si="35"/>
        <v>-32230</v>
      </c>
    </row>
    <row r="1112" spans="1:12" ht="11.85" customHeight="1">
      <c r="A1112" s="112"/>
      <c r="B1112" s="113"/>
      <c r="C1112" s="113"/>
      <c r="D1112" s="226"/>
      <c r="E1112" s="967" t="s">
        <v>243</v>
      </c>
      <c r="F1112" s="894"/>
      <c r="G1112" s="222">
        <v>14930</v>
      </c>
      <c r="H1112" s="223">
        <v>19930</v>
      </c>
      <c r="I1112" s="223">
        <v>19536</v>
      </c>
      <c r="J1112" s="224">
        <v>130.80000000000001</v>
      </c>
      <c r="K1112" s="225">
        <f t="shared" si="36"/>
        <v>2.3550591379563758E-5</v>
      </c>
      <c r="L1112" s="223">
        <f t="shared" si="35"/>
        <v>-394</v>
      </c>
    </row>
    <row r="1113" spans="1:12" ht="11.85" customHeight="1">
      <c r="A1113" s="112"/>
      <c r="B1113" s="113"/>
      <c r="C1113" s="113"/>
      <c r="D1113" s="226"/>
      <c r="E1113" s="967" t="s">
        <v>244</v>
      </c>
      <c r="F1113" s="894"/>
      <c r="G1113" s="222">
        <v>314310</v>
      </c>
      <c r="H1113" s="223">
        <v>365160</v>
      </c>
      <c r="I1113" s="223">
        <v>364251</v>
      </c>
      <c r="J1113" s="224">
        <v>115.9</v>
      </c>
      <c r="K1113" s="225">
        <f t="shared" si="36"/>
        <v>4.3910352480535817E-4</v>
      </c>
      <c r="L1113" s="223">
        <f t="shared" si="35"/>
        <v>-909</v>
      </c>
    </row>
    <row r="1114" spans="1:12" ht="11.85" customHeight="1">
      <c r="A1114" s="112"/>
      <c r="B1114" s="113"/>
      <c r="C1114" s="113"/>
      <c r="D1114" s="226"/>
      <c r="E1114" s="967" t="s">
        <v>285</v>
      </c>
      <c r="F1114" s="894"/>
      <c r="G1114" s="222">
        <v>1017111</v>
      </c>
      <c r="H1114" s="223">
        <v>1248151</v>
      </c>
      <c r="I1114" s="223">
        <v>1071025</v>
      </c>
      <c r="J1114" s="224">
        <v>105.3</v>
      </c>
      <c r="K1114" s="225">
        <f t="shared" si="36"/>
        <v>1.2911175333894999E-3</v>
      </c>
      <c r="L1114" s="223">
        <f t="shared" si="35"/>
        <v>-177126</v>
      </c>
    </row>
    <row r="1115" spans="1:12" ht="11.85" customHeight="1">
      <c r="A1115" s="112"/>
      <c r="B1115" s="113"/>
      <c r="C1115" s="113"/>
      <c r="D1115" s="226"/>
      <c r="E1115" s="967" t="s">
        <v>286</v>
      </c>
      <c r="F1115" s="894"/>
      <c r="G1115" s="222">
        <v>179490</v>
      </c>
      <c r="H1115" s="223">
        <v>220262</v>
      </c>
      <c r="I1115" s="223">
        <v>189004</v>
      </c>
      <c r="J1115" s="224">
        <v>105.3</v>
      </c>
      <c r="K1115" s="225">
        <f t="shared" si="36"/>
        <v>2.2784377421698751E-4</v>
      </c>
      <c r="L1115" s="223">
        <f t="shared" si="35"/>
        <v>-31258</v>
      </c>
    </row>
    <row r="1116" spans="1:12" ht="11.85" customHeight="1">
      <c r="A1116" s="112"/>
      <c r="B1116" s="113"/>
      <c r="C1116" s="113"/>
      <c r="D1116" s="226"/>
      <c r="E1116" s="967" t="s">
        <v>245</v>
      </c>
      <c r="F1116" s="894"/>
      <c r="G1116" s="222">
        <v>20301</v>
      </c>
      <c r="H1116" s="223">
        <v>20301</v>
      </c>
      <c r="I1116" s="223">
        <v>17259</v>
      </c>
      <c r="J1116" s="224">
        <v>85</v>
      </c>
      <c r="K1116" s="225">
        <f t="shared" si="36"/>
        <v>2.0805674478905142E-5</v>
      </c>
      <c r="L1116" s="223">
        <f t="shared" si="35"/>
        <v>-3042</v>
      </c>
    </row>
    <row r="1117" spans="1:12" ht="28.5" customHeight="1">
      <c r="A1117" s="112"/>
      <c r="B1117" s="113"/>
      <c r="C1117" s="113"/>
      <c r="D1117" s="226"/>
      <c r="E1117" s="967" t="s">
        <v>246</v>
      </c>
      <c r="F1117" s="894"/>
      <c r="G1117" s="222">
        <v>21369</v>
      </c>
      <c r="H1117" s="223">
        <v>22369</v>
      </c>
      <c r="I1117" s="223">
        <v>20657</v>
      </c>
      <c r="J1117" s="224">
        <v>96.7</v>
      </c>
      <c r="K1117" s="225">
        <f t="shared" si="36"/>
        <v>2.4901953630612639E-5</v>
      </c>
      <c r="L1117" s="223">
        <f t="shared" si="35"/>
        <v>-1712</v>
      </c>
    </row>
    <row r="1118" spans="1:12" ht="27.75" customHeight="1">
      <c r="A1118" s="112"/>
      <c r="B1118" s="113"/>
      <c r="C1118" s="113"/>
      <c r="D1118" s="226"/>
      <c r="E1118" s="967" t="s">
        <v>247</v>
      </c>
      <c r="F1118" s="894"/>
      <c r="G1118" s="222">
        <v>39968</v>
      </c>
      <c r="H1118" s="223">
        <v>31568</v>
      </c>
      <c r="I1118" s="223">
        <v>31491</v>
      </c>
      <c r="J1118" s="224">
        <v>78.8</v>
      </c>
      <c r="K1118" s="225">
        <f t="shared" si="36"/>
        <v>3.7962309230847783E-5</v>
      </c>
      <c r="L1118" s="223">
        <f t="shared" ref="L1118:L1181" si="37">+I1118-H1118</f>
        <v>-77</v>
      </c>
    </row>
    <row r="1119" spans="1:12" ht="24.75" customHeight="1">
      <c r="A1119" s="112"/>
      <c r="B1119" s="113"/>
      <c r="C1119" s="113"/>
      <c r="D1119" s="226"/>
      <c r="E1119" s="967" t="s">
        <v>365</v>
      </c>
      <c r="F1119" s="894"/>
      <c r="G1119" s="222">
        <v>17000</v>
      </c>
      <c r="H1119" s="223">
        <v>17000</v>
      </c>
      <c r="I1119" s="223">
        <v>9645</v>
      </c>
      <c r="J1119" s="224">
        <v>56.7</v>
      </c>
      <c r="K1119" s="225">
        <f t="shared" si="36"/>
        <v>1.162701954626804E-5</v>
      </c>
      <c r="L1119" s="223">
        <f t="shared" si="37"/>
        <v>-7355</v>
      </c>
    </row>
    <row r="1120" spans="1:12" ht="25.5" customHeight="1">
      <c r="A1120" s="112"/>
      <c r="B1120" s="113"/>
      <c r="C1120" s="113"/>
      <c r="D1120" s="226"/>
      <c r="E1120" s="967" t="s">
        <v>355</v>
      </c>
      <c r="F1120" s="894"/>
      <c r="G1120" s="222">
        <v>3000</v>
      </c>
      <c r="H1120" s="223">
        <v>3000</v>
      </c>
      <c r="I1120" s="223">
        <v>1702</v>
      </c>
      <c r="J1120" s="224">
        <v>56.7</v>
      </c>
      <c r="K1120" s="225">
        <f t="shared" si="36"/>
        <v>2.0517560671589635E-6</v>
      </c>
      <c r="L1120" s="223">
        <f t="shared" si="37"/>
        <v>-1298</v>
      </c>
    </row>
    <row r="1121" spans="1:12" ht="27.75" customHeight="1">
      <c r="A1121" s="112"/>
      <c r="B1121" s="113"/>
      <c r="C1121" s="113"/>
      <c r="D1121" s="226"/>
      <c r="E1121" s="967" t="s">
        <v>249</v>
      </c>
      <c r="F1121" s="894"/>
      <c r="G1121" s="222">
        <v>0</v>
      </c>
      <c r="H1121" s="223">
        <v>22962</v>
      </c>
      <c r="I1121" s="223">
        <v>16359</v>
      </c>
      <c r="J1121" s="224">
        <v>0</v>
      </c>
      <c r="K1121" s="225">
        <f t="shared" si="36"/>
        <v>1.9720727087340474E-5</v>
      </c>
      <c r="L1121" s="223">
        <f t="shared" si="37"/>
        <v>-6603</v>
      </c>
    </row>
    <row r="1122" spans="1:12" ht="11.85" customHeight="1">
      <c r="A1122" s="112"/>
      <c r="B1122" s="113"/>
      <c r="C1122" s="113"/>
      <c r="D1122" s="226"/>
      <c r="E1122" s="967" t="s">
        <v>250</v>
      </c>
      <c r="F1122" s="894"/>
      <c r="G1122" s="222">
        <v>36520</v>
      </c>
      <c r="H1122" s="223">
        <v>36520</v>
      </c>
      <c r="I1122" s="223">
        <v>35263</v>
      </c>
      <c r="J1122" s="224">
        <v>96.6</v>
      </c>
      <c r="K1122" s="225">
        <f t="shared" si="36"/>
        <v>4.2509444298605484E-5</v>
      </c>
      <c r="L1122" s="223">
        <f t="shared" si="37"/>
        <v>-1257</v>
      </c>
    </row>
    <row r="1123" spans="1:12" ht="11.85" customHeight="1">
      <c r="A1123" s="112"/>
      <c r="B1123" s="113"/>
      <c r="C1123" s="113"/>
      <c r="D1123" s="226"/>
      <c r="E1123" s="967" t="s">
        <v>294</v>
      </c>
      <c r="F1123" s="894"/>
      <c r="G1123" s="222">
        <v>49422</v>
      </c>
      <c r="H1123" s="223">
        <v>59622</v>
      </c>
      <c r="I1123" s="223">
        <v>57566</v>
      </c>
      <c r="J1123" s="224">
        <v>116.5</v>
      </c>
      <c r="K1123" s="225">
        <f t="shared" si="36"/>
        <v>6.9395646158679726E-5</v>
      </c>
      <c r="L1123" s="223">
        <f t="shared" si="37"/>
        <v>-2056</v>
      </c>
    </row>
    <row r="1124" spans="1:12" ht="11.85" customHeight="1">
      <c r="A1124" s="112"/>
      <c r="B1124" s="113"/>
      <c r="C1124" s="113"/>
      <c r="D1124" s="226"/>
      <c r="E1124" s="967" t="s">
        <v>295</v>
      </c>
      <c r="F1124" s="894"/>
      <c r="G1124" s="222">
        <v>8721</v>
      </c>
      <c r="H1124" s="223">
        <v>10521</v>
      </c>
      <c r="I1124" s="223">
        <v>10158</v>
      </c>
      <c r="J1124" s="224">
        <v>116.5</v>
      </c>
      <c r="K1124" s="225">
        <f t="shared" si="36"/>
        <v>1.2245439559459901E-5</v>
      </c>
      <c r="L1124" s="223">
        <f t="shared" si="37"/>
        <v>-363</v>
      </c>
    </row>
    <row r="1125" spans="1:12" ht="11.85" customHeight="1">
      <c r="A1125" s="112"/>
      <c r="B1125" s="113"/>
      <c r="C1125" s="113"/>
      <c r="D1125" s="226"/>
      <c r="E1125" s="967" t="s">
        <v>251</v>
      </c>
      <c r="F1125" s="894"/>
      <c r="G1125" s="222">
        <v>14209</v>
      </c>
      <c r="H1125" s="223">
        <v>10209</v>
      </c>
      <c r="I1125" s="223">
        <v>829</v>
      </c>
      <c r="J1125" s="224">
        <v>5.8</v>
      </c>
      <c r="K1125" s="225">
        <f t="shared" si="36"/>
        <v>9.9935709734123424E-7</v>
      </c>
      <c r="L1125" s="223">
        <f t="shared" si="37"/>
        <v>-9380</v>
      </c>
    </row>
    <row r="1126" spans="1:12" ht="11.85" customHeight="1">
      <c r="A1126" s="112"/>
      <c r="B1126" s="113"/>
      <c r="C1126" s="113"/>
      <c r="D1126" s="226"/>
      <c r="E1126" s="967" t="s">
        <v>296</v>
      </c>
      <c r="F1126" s="894"/>
      <c r="G1126" s="222">
        <v>1700</v>
      </c>
      <c r="H1126" s="223">
        <v>1700</v>
      </c>
      <c r="I1126" s="223">
        <v>0</v>
      </c>
      <c r="J1126" s="224">
        <v>0</v>
      </c>
      <c r="K1126" s="225">
        <f t="shared" si="36"/>
        <v>0</v>
      </c>
      <c r="L1126" s="223">
        <f t="shared" si="37"/>
        <v>-1700</v>
      </c>
    </row>
    <row r="1127" spans="1:12" ht="11.85" customHeight="1">
      <c r="A1127" s="822"/>
      <c r="B1127" s="823"/>
      <c r="C1127" s="823"/>
      <c r="D1127" s="824"/>
      <c r="E1127" s="979" t="s">
        <v>297</v>
      </c>
      <c r="F1127" s="903"/>
      <c r="G1127" s="236">
        <v>300</v>
      </c>
      <c r="H1127" s="237">
        <v>300</v>
      </c>
      <c r="I1127" s="237">
        <v>0</v>
      </c>
      <c r="J1127" s="238">
        <v>0</v>
      </c>
      <c r="K1127" s="239">
        <f t="shared" si="36"/>
        <v>0</v>
      </c>
      <c r="L1127" s="237">
        <f t="shared" si="37"/>
        <v>-300</v>
      </c>
    </row>
    <row r="1128" spans="1:12" ht="11.85" customHeight="1">
      <c r="A1128" s="820"/>
      <c r="B1128" s="113"/>
      <c r="C1128" s="113"/>
      <c r="D1128" s="226"/>
      <c r="E1128" s="986" t="s">
        <v>252</v>
      </c>
      <c r="F1128" s="906"/>
      <c r="G1128" s="240">
        <v>37026</v>
      </c>
      <c r="H1128" s="241">
        <v>31426</v>
      </c>
      <c r="I1128" s="241">
        <v>22786</v>
      </c>
      <c r="J1128" s="242">
        <v>61.5</v>
      </c>
      <c r="K1128" s="243">
        <f t="shared" si="36"/>
        <v>2.746845696021395E-5</v>
      </c>
      <c r="L1128" s="241">
        <f t="shared" si="37"/>
        <v>-8640</v>
      </c>
    </row>
    <row r="1129" spans="1:12" ht="11.85" customHeight="1">
      <c r="A1129" s="112"/>
      <c r="B1129" s="113"/>
      <c r="C1129" s="113"/>
      <c r="D1129" s="226"/>
      <c r="E1129" s="967" t="s">
        <v>425</v>
      </c>
      <c r="F1129" s="894"/>
      <c r="G1129" s="222">
        <v>1370</v>
      </c>
      <c r="H1129" s="223">
        <v>1370</v>
      </c>
      <c r="I1129" s="223">
        <v>377</v>
      </c>
      <c r="J1129" s="224">
        <v>27.6</v>
      </c>
      <c r="K1129" s="225">
        <f t="shared" si="36"/>
        <v>4.5447240735542261E-7</v>
      </c>
      <c r="L1129" s="223">
        <f t="shared" si="37"/>
        <v>-993</v>
      </c>
    </row>
    <row r="1130" spans="1:12" ht="11.85" customHeight="1">
      <c r="A1130" s="112"/>
      <c r="B1130" s="113"/>
      <c r="C1130" s="113"/>
      <c r="D1130" s="226"/>
      <c r="E1130" s="967" t="s">
        <v>426</v>
      </c>
      <c r="F1130" s="894"/>
      <c r="G1130" s="222">
        <v>242</v>
      </c>
      <c r="H1130" s="223">
        <v>242</v>
      </c>
      <c r="I1130" s="223">
        <v>67</v>
      </c>
      <c r="J1130" s="224">
        <v>27.5</v>
      </c>
      <c r="K1130" s="225">
        <f t="shared" si="36"/>
        <v>8.0768305816480939E-8</v>
      </c>
      <c r="L1130" s="223">
        <f t="shared" si="37"/>
        <v>-175</v>
      </c>
    </row>
    <row r="1131" spans="1:12" ht="11.85" customHeight="1">
      <c r="A1131" s="112"/>
      <c r="B1131" s="113"/>
      <c r="C1131" s="113"/>
      <c r="D1131" s="226"/>
      <c r="E1131" s="967" t="s">
        <v>253</v>
      </c>
      <c r="F1131" s="894"/>
      <c r="G1131" s="222">
        <v>298110</v>
      </c>
      <c r="H1131" s="223">
        <v>276258</v>
      </c>
      <c r="I1131" s="223">
        <v>265810</v>
      </c>
      <c r="J1131" s="224">
        <v>89.2</v>
      </c>
      <c r="K1131" s="225">
        <f t="shared" si="36"/>
        <v>3.2043318461311642E-4</v>
      </c>
      <c r="L1131" s="223">
        <f t="shared" si="37"/>
        <v>-10448</v>
      </c>
    </row>
    <row r="1132" spans="1:12" ht="11.85" customHeight="1">
      <c r="A1132" s="112"/>
      <c r="B1132" s="113"/>
      <c r="C1132" s="113"/>
      <c r="D1132" s="226"/>
      <c r="E1132" s="967" t="s">
        <v>254</v>
      </c>
      <c r="F1132" s="894"/>
      <c r="G1132" s="222">
        <v>4856</v>
      </c>
      <c r="H1132" s="223">
        <v>24856</v>
      </c>
      <c r="I1132" s="223">
        <v>10759</v>
      </c>
      <c r="J1132" s="224">
        <v>221.6</v>
      </c>
      <c r="K1132" s="225">
        <f t="shared" si="36"/>
        <v>1.2969943317604753E-5</v>
      </c>
      <c r="L1132" s="223">
        <f t="shared" si="37"/>
        <v>-14097</v>
      </c>
    </row>
    <row r="1133" spans="1:12" ht="11.85" customHeight="1">
      <c r="A1133" s="112"/>
      <c r="B1133" s="113"/>
      <c r="C1133" s="113"/>
      <c r="D1133" s="226"/>
      <c r="E1133" s="967" t="s">
        <v>427</v>
      </c>
      <c r="F1133" s="894"/>
      <c r="G1133" s="222">
        <v>0</v>
      </c>
      <c r="H1133" s="223">
        <v>7480</v>
      </c>
      <c r="I1133" s="223">
        <v>5488</v>
      </c>
      <c r="J1133" s="224">
        <v>0</v>
      </c>
      <c r="K1133" s="225">
        <f t="shared" si="36"/>
        <v>6.6157680943410061E-6</v>
      </c>
      <c r="L1133" s="223">
        <f t="shared" si="37"/>
        <v>-1992</v>
      </c>
    </row>
    <row r="1134" spans="1:12" ht="11.85" customHeight="1">
      <c r="A1134" s="112"/>
      <c r="B1134" s="113"/>
      <c r="C1134" s="113"/>
      <c r="D1134" s="226"/>
      <c r="E1134" s="967" t="s">
        <v>428</v>
      </c>
      <c r="F1134" s="894"/>
      <c r="G1134" s="222">
        <v>0</v>
      </c>
      <c r="H1134" s="223">
        <v>1320</v>
      </c>
      <c r="I1134" s="223">
        <v>969</v>
      </c>
      <c r="J1134" s="224">
        <v>0</v>
      </c>
      <c r="K1134" s="225">
        <f t="shared" si="36"/>
        <v>1.1681266915846273E-6</v>
      </c>
      <c r="L1134" s="223">
        <f t="shared" si="37"/>
        <v>-351</v>
      </c>
    </row>
    <row r="1135" spans="1:12" ht="11.85" customHeight="1">
      <c r="A1135" s="112"/>
      <c r="B1135" s="113"/>
      <c r="C1135" s="113"/>
      <c r="D1135" s="226"/>
      <c r="E1135" s="967" t="s">
        <v>255</v>
      </c>
      <c r="F1135" s="894"/>
      <c r="G1135" s="222">
        <v>0</v>
      </c>
      <c r="H1135" s="223">
        <v>33042</v>
      </c>
      <c r="I1135" s="223">
        <v>33041</v>
      </c>
      <c r="J1135" s="224">
        <v>0</v>
      </c>
      <c r="K1135" s="225">
        <f t="shared" si="36"/>
        <v>3.9830829738542492E-5</v>
      </c>
      <c r="L1135" s="223">
        <f t="shared" si="37"/>
        <v>-1</v>
      </c>
    </row>
    <row r="1136" spans="1:12" ht="56.25" customHeight="1">
      <c r="A1136" s="112"/>
      <c r="B1136" s="113"/>
      <c r="C1136" s="113"/>
      <c r="D1136" s="226"/>
      <c r="E1136" s="967" t="s">
        <v>348</v>
      </c>
      <c r="F1136" s="894"/>
      <c r="G1136" s="222">
        <v>0</v>
      </c>
      <c r="H1136" s="223">
        <v>3321</v>
      </c>
      <c r="I1136" s="223">
        <v>3321</v>
      </c>
      <c r="J1136" s="224">
        <v>0</v>
      </c>
      <c r="K1136" s="225">
        <f t="shared" si="36"/>
        <v>4.0034558748736303E-6</v>
      </c>
      <c r="L1136" s="223">
        <f t="shared" si="37"/>
        <v>0</v>
      </c>
    </row>
    <row r="1137" spans="1:12" ht="28.5" customHeight="1">
      <c r="A1137" s="112"/>
      <c r="B1137" s="113"/>
      <c r="C1137" s="113"/>
      <c r="D1137" s="226"/>
      <c r="E1137" s="967" t="s">
        <v>357</v>
      </c>
      <c r="F1137" s="968"/>
      <c r="G1137" s="222">
        <v>0</v>
      </c>
      <c r="H1137" s="223">
        <v>26</v>
      </c>
      <c r="I1137" s="223">
        <v>26</v>
      </c>
      <c r="J1137" s="224">
        <v>0</v>
      </c>
      <c r="K1137" s="225">
        <f t="shared" si="36"/>
        <v>3.134292464520156E-8</v>
      </c>
      <c r="L1137" s="223">
        <f t="shared" si="37"/>
        <v>0</v>
      </c>
    </row>
    <row r="1138" spans="1:12" ht="11.85" customHeight="1">
      <c r="A1138" s="820" t="s">
        <v>1</v>
      </c>
      <c r="B1138" s="113"/>
      <c r="C1138" s="113"/>
      <c r="D1138" s="226"/>
      <c r="E1138" s="967" t="s">
        <v>302</v>
      </c>
      <c r="F1138" s="894"/>
      <c r="G1138" s="222">
        <v>0</v>
      </c>
      <c r="H1138" s="223">
        <v>7026</v>
      </c>
      <c r="I1138" s="223">
        <v>7025</v>
      </c>
      <c r="J1138" s="224">
        <v>0</v>
      </c>
      <c r="K1138" s="225">
        <f t="shared" si="36"/>
        <v>8.4686171397131129E-6</v>
      </c>
      <c r="L1138" s="223">
        <f t="shared" si="37"/>
        <v>-1</v>
      </c>
    </row>
    <row r="1139" spans="1:12" ht="11.85" customHeight="1">
      <c r="A1139" s="820"/>
      <c r="B1139" s="113"/>
      <c r="C1139" s="113"/>
      <c r="D1139" s="226"/>
      <c r="E1139" s="967" t="s">
        <v>257</v>
      </c>
      <c r="F1139" s="894"/>
      <c r="G1139" s="222">
        <v>0</v>
      </c>
      <c r="H1139" s="223">
        <v>4864</v>
      </c>
      <c r="I1139" s="223">
        <v>3600</v>
      </c>
      <c r="J1139" s="224">
        <v>0</v>
      </c>
      <c r="K1139" s="225">
        <f t="shared" si="36"/>
        <v>4.3397895662586771E-6</v>
      </c>
      <c r="L1139" s="223">
        <f t="shared" si="37"/>
        <v>-1264</v>
      </c>
    </row>
    <row r="1140" spans="1:12" ht="28.5" customHeight="1">
      <c r="A1140" s="820"/>
      <c r="B1140" s="113"/>
      <c r="C1140" s="113"/>
      <c r="D1140" s="226"/>
      <c r="E1140" s="967" t="s">
        <v>258</v>
      </c>
      <c r="F1140" s="894"/>
      <c r="G1140" s="222">
        <v>3000</v>
      </c>
      <c r="H1140" s="223">
        <v>3000</v>
      </c>
      <c r="I1140" s="223">
        <v>0</v>
      </c>
      <c r="J1140" s="224">
        <v>0</v>
      </c>
      <c r="K1140" s="225">
        <f t="shared" si="36"/>
        <v>0</v>
      </c>
      <c r="L1140" s="223">
        <f t="shared" si="37"/>
        <v>-3000</v>
      </c>
    </row>
    <row r="1141" spans="1:12" ht="28.5" customHeight="1">
      <c r="A1141" s="820"/>
      <c r="B1141" s="113"/>
      <c r="C1141" s="113"/>
      <c r="D1141" s="226"/>
      <c r="E1141" s="967" t="s">
        <v>298</v>
      </c>
      <c r="F1141" s="894"/>
      <c r="G1141" s="222">
        <v>86275</v>
      </c>
      <c r="H1141" s="223">
        <v>150338</v>
      </c>
      <c r="I1141" s="223">
        <v>131762</v>
      </c>
      <c r="J1141" s="224">
        <v>152.69999999999999</v>
      </c>
      <c r="K1141" s="225">
        <f t="shared" si="36"/>
        <v>1.5883870911927107E-4</v>
      </c>
      <c r="L1141" s="223">
        <f t="shared" si="37"/>
        <v>-18576</v>
      </c>
    </row>
    <row r="1142" spans="1:12" ht="28.5" customHeight="1">
      <c r="A1142" s="820"/>
      <c r="B1142" s="113"/>
      <c r="C1142" s="113"/>
      <c r="D1142" s="226"/>
      <c r="E1142" s="967" t="s">
        <v>299</v>
      </c>
      <c r="F1142" s="894"/>
      <c r="G1142" s="222">
        <v>15225</v>
      </c>
      <c r="H1142" s="223">
        <v>26530</v>
      </c>
      <c r="I1142" s="223">
        <v>23252</v>
      </c>
      <c r="J1142" s="224">
        <v>152.69999999999999</v>
      </c>
      <c r="K1142" s="225">
        <f t="shared" si="36"/>
        <v>2.8030218609624104E-5</v>
      </c>
      <c r="L1142" s="223">
        <f t="shared" si="37"/>
        <v>-3278</v>
      </c>
    </row>
    <row r="1143" spans="1:12" ht="11.85" customHeight="1">
      <c r="A1143" s="112"/>
      <c r="B1143" s="113"/>
      <c r="C1143" s="113"/>
      <c r="D1143" s="226"/>
      <c r="E1143" s="967" t="s">
        <v>429</v>
      </c>
      <c r="F1143" s="894"/>
      <c r="G1143" s="222">
        <v>0</v>
      </c>
      <c r="H1143" s="223">
        <v>0</v>
      </c>
      <c r="I1143" s="223">
        <v>0</v>
      </c>
      <c r="J1143" s="224">
        <v>0</v>
      </c>
      <c r="K1143" s="225">
        <f t="shared" si="36"/>
        <v>0</v>
      </c>
      <c r="L1143" s="223">
        <f t="shared" si="37"/>
        <v>0</v>
      </c>
    </row>
    <row r="1144" spans="1:12" ht="11.85" customHeight="1">
      <c r="A1144" s="112"/>
      <c r="B1144" s="113"/>
      <c r="C1144" s="113"/>
      <c r="D1144" s="227"/>
      <c r="E1144" s="967" t="s">
        <v>332</v>
      </c>
      <c r="F1144" s="894"/>
      <c r="G1144" s="222">
        <v>0</v>
      </c>
      <c r="H1144" s="223">
        <v>9629</v>
      </c>
      <c r="I1144" s="223">
        <v>9629</v>
      </c>
      <c r="J1144" s="224">
        <v>0</v>
      </c>
      <c r="K1144" s="225">
        <f t="shared" si="36"/>
        <v>1.1607731592640224E-5</v>
      </c>
      <c r="L1144" s="223">
        <f t="shared" si="37"/>
        <v>0</v>
      </c>
    </row>
    <row r="1145" spans="1:12" s="220" customFormat="1" ht="13.5" customHeight="1">
      <c r="A1145" s="112" t="s">
        <v>1</v>
      </c>
      <c r="B1145" s="113"/>
      <c r="C1145" s="113"/>
      <c r="D1145" s="1005" t="s">
        <v>259</v>
      </c>
      <c r="E1145" s="1006"/>
      <c r="F1145" s="1007"/>
      <c r="G1145" s="228">
        <v>52941</v>
      </c>
      <c r="H1145" s="229">
        <v>72941</v>
      </c>
      <c r="I1145" s="229">
        <v>67502</v>
      </c>
      <c r="J1145" s="230">
        <v>127.5</v>
      </c>
      <c r="K1145" s="250">
        <f t="shared" si="36"/>
        <v>8.1373465361553676E-5</v>
      </c>
      <c r="L1145" s="229">
        <f t="shared" si="37"/>
        <v>-5439</v>
      </c>
    </row>
    <row r="1146" spans="1:12" ht="11.85" customHeight="1">
      <c r="A1146" s="112"/>
      <c r="B1146" s="113"/>
      <c r="C1146" s="113"/>
      <c r="D1146" s="226" t="s">
        <v>1</v>
      </c>
      <c r="E1146" s="986" t="s">
        <v>300</v>
      </c>
      <c r="F1146" s="906"/>
      <c r="G1146" s="222">
        <v>45000</v>
      </c>
      <c r="H1146" s="223">
        <v>62000</v>
      </c>
      <c r="I1146" s="223">
        <v>57377</v>
      </c>
      <c r="J1146" s="224">
        <v>127.5</v>
      </c>
      <c r="K1146" s="225">
        <f t="shared" si="36"/>
        <v>6.9167807206451146E-5</v>
      </c>
      <c r="L1146" s="223">
        <f t="shared" si="37"/>
        <v>-4623</v>
      </c>
    </row>
    <row r="1147" spans="1:12" ht="11.85" customHeight="1">
      <c r="A1147" s="112"/>
      <c r="B1147" s="113"/>
      <c r="C1147" s="150"/>
      <c r="D1147" s="227"/>
      <c r="E1147" s="997" t="s">
        <v>301</v>
      </c>
      <c r="F1147" s="998"/>
      <c r="G1147" s="260">
        <v>7941</v>
      </c>
      <c r="H1147" s="261">
        <v>10941</v>
      </c>
      <c r="I1147" s="261">
        <v>10125</v>
      </c>
      <c r="J1147" s="262">
        <v>127.5</v>
      </c>
      <c r="K1147" s="263">
        <f t="shared" si="36"/>
        <v>1.220565815510253E-5</v>
      </c>
      <c r="L1147" s="261">
        <f t="shared" si="37"/>
        <v>-816</v>
      </c>
    </row>
    <row r="1148" spans="1:12" s="213" customFormat="1" ht="15" customHeight="1">
      <c r="A1148" s="232" t="s">
        <v>1</v>
      </c>
      <c r="B1148" s="253"/>
      <c r="C1148" s="962" t="s">
        <v>197</v>
      </c>
      <c r="D1148" s="963"/>
      <c r="E1148" s="963"/>
      <c r="F1148" s="964"/>
      <c r="G1148" s="246">
        <v>22758711</v>
      </c>
      <c r="H1148" s="247">
        <v>23360407</v>
      </c>
      <c r="I1148" s="247">
        <v>21741573</v>
      </c>
      <c r="J1148" s="248">
        <v>95.5</v>
      </c>
      <c r="K1148" s="249">
        <f t="shared" si="36"/>
        <v>2.6209403238736492E-2</v>
      </c>
      <c r="L1148" s="247">
        <f t="shared" si="37"/>
        <v>-1618834</v>
      </c>
    </row>
    <row r="1149" spans="1:12" s="220" customFormat="1" ht="13.5" customHeight="1">
      <c r="A1149" s="112"/>
      <c r="B1149" s="113"/>
      <c r="C1149" s="221" t="s">
        <v>1</v>
      </c>
      <c r="D1149" s="965" t="s">
        <v>232</v>
      </c>
      <c r="E1149" s="917"/>
      <c r="F1149" s="966"/>
      <c r="G1149" s="228">
        <v>22758711</v>
      </c>
      <c r="H1149" s="229">
        <v>23360407</v>
      </c>
      <c r="I1149" s="229">
        <v>21741573</v>
      </c>
      <c r="J1149" s="230">
        <v>95.5</v>
      </c>
      <c r="K1149" s="250">
        <f t="shared" si="36"/>
        <v>2.6209403238736492E-2</v>
      </c>
      <c r="L1149" s="229">
        <f t="shared" si="37"/>
        <v>-1618834</v>
      </c>
    </row>
    <row r="1150" spans="1:12" ht="51.75" customHeight="1">
      <c r="A1150" s="112"/>
      <c r="B1150" s="113"/>
      <c r="C1150" s="113"/>
      <c r="D1150" s="221" t="s">
        <v>1</v>
      </c>
      <c r="E1150" s="967" t="s">
        <v>98</v>
      </c>
      <c r="F1150" s="894"/>
      <c r="G1150" s="222">
        <v>0</v>
      </c>
      <c r="H1150" s="223">
        <v>652872</v>
      </c>
      <c r="I1150" s="223">
        <v>635588</v>
      </c>
      <c r="J1150" s="224">
        <v>0</v>
      </c>
      <c r="K1150" s="225">
        <f t="shared" si="36"/>
        <v>7.6619949189978345E-4</v>
      </c>
      <c r="L1150" s="223">
        <f t="shared" si="37"/>
        <v>-17284</v>
      </c>
    </row>
    <row r="1151" spans="1:12" ht="52.5" customHeight="1">
      <c r="A1151" s="112"/>
      <c r="B1151" s="113"/>
      <c r="C1151" s="113"/>
      <c r="D1151" s="226"/>
      <c r="E1151" s="967" t="s">
        <v>95</v>
      </c>
      <c r="F1151" s="894"/>
      <c r="G1151" s="222">
        <v>18929826</v>
      </c>
      <c r="H1151" s="223">
        <v>18727497</v>
      </c>
      <c r="I1151" s="223">
        <v>17269337</v>
      </c>
      <c r="J1151" s="224">
        <v>91.2</v>
      </c>
      <c r="K1151" s="225">
        <f t="shared" si="36"/>
        <v>2.0818135702445815E-2</v>
      </c>
      <c r="L1151" s="223">
        <f t="shared" si="37"/>
        <v>-1458160</v>
      </c>
    </row>
    <row r="1152" spans="1:12" ht="48" customHeight="1">
      <c r="A1152" s="112"/>
      <c r="B1152" s="113"/>
      <c r="C1152" s="113"/>
      <c r="D1152" s="226"/>
      <c r="E1152" s="967" t="s">
        <v>346</v>
      </c>
      <c r="F1152" s="894"/>
      <c r="G1152" s="222">
        <v>0</v>
      </c>
      <c r="H1152" s="223">
        <v>7425</v>
      </c>
      <c r="I1152" s="223">
        <v>7424</v>
      </c>
      <c r="J1152" s="224">
        <v>0</v>
      </c>
      <c r="K1152" s="225">
        <f t="shared" si="36"/>
        <v>8.9496104833067833E-6</v>
      </c>
      <c r="L1152" s="223">
        <f t="shared" si="37"/>
        <v>-1</v>
      </c>
    </row>
    <row r="1153" spans="1:12" ht="51" customHeight="1">
      <c r="A1153" s="112"/>
      <c r="B1153" s="113"/>
      <c r="C1153" s="113"/>
      <c r="D1153" s="226"/>
      <c r="E1153" s="967" t="s">
        <v>311</v>
      </c>
      <c r="F1153" s="894"/>
      <c r="G1153" s="222">
        <v>0</v>
      </c>
      <c r="H1153" s="223">
        <v>290000</v>
      </c>
      <c r="I1153" s="223">
        <v>276959</v>
      </c>
      <c r="J1153" s="224">
        <v>0</v>
      </c>
      <c r="K1153" s="225">
        <f t="shared" si="36"/>
        <v>3.3387327180039918E-4</v>
      </c>
      <c r="L1153" s="223">
        <f t="shared" si="37"/>
        <v>-13041</v>
      </c>
    </row>
    <row r="1154" spans="1:12" ht="11.85" customHeight="1">
      <c r="A1154" s="112"/>
      <c r="B1154" s="113"/>
      <c r="C1154" s="113"/>
      <c r="D1154" s="226"/>
      <c r="E1154" s="967" t="s">
        <v>430</v>
      </c>
      <c r="F1154" s="894"/>
      <c r="G1154" s="222">
        <v>367200</v>
      </c>
      <c r="H1154" s="223">
        <v>618120</v>
      </c>
      <c r="I1154" s="223">
        <v>618120</v>
      </c>
      <c r="J1154" s="224">
        <v>168.3</v>
      </c>
      <c r="K1154" s="225">
        <f t="shared" si="36"/>
        <v>7.4514186852661494E-4</v>
      </c>
      <c r="L1154" s="223">
        <f t="shared" si="37"/>
        <v>0</v>
      </c>
    </row>
    <row r="1155" spans="1:12" ht="11.85" customHeight="1">
      <c r="A1155" s="112"/>
      <c r="B1155" s="113"/>
      <c r="C1155" s="113"/>
      <c r="D1155" s="226"/>
      <c r="E1155" s="967" t="s">
        <v>431</v>
      </c>
      <c r="F1155" s="894"/>
      <c r="G1155" s="222">
        <v>64800</v>
      </c>
      <c r="H1155" s="223">
        <v>109080</v>
      </c>
      <c r="I1155" s="223">
        <v>109080</v>
      </c>
      <c r="J1155" s="224">
        <v>168.3</v>
      </c>
      <c r="K1155" s="225">
        <f t="shared" si="36"/>
        <v>1.3149562385763791E-4</v>
      </c>
      <c r="L1155" s="223">
        <f t="shared" si="37"/>
        <v>0</v>
      </c>
    </row>
    <row r="1156" spans="1:12" ht="11.85" customHeight="1">
      <c r="A1156" s="112"/>
      <c r="B1156" s="113"/>
      <c r="C1156" s="113"/>
      <c r="D1156" s="226"/>
      <c r="E1156" s="967" t="s">
        <v>312</v>
      </c>
      <c r="F1156" s="894"/>
      <c r="G1156" s="222">
        <v>709735</v>
      </c>
      <c r="H1156" s="223">
        <v>977418</v>
      </c>
      <c r="I1156" s="223">
        <v>957713</v>
      </c>
      <c r="J1156" s="224">
        <v>134.9</v>
      </c>
      <c r="K1156" s="225">
        <f t="shared" si="36"/>
        <v>1.1545202457973046E-3</v>
      </c>
      <c r="L1156" s="223">
        <f t="shared" si="37"/>
        <v>-19705</v>
      </c>
    </row>
    <row r="1157" spans="1:12" ht="11.85" customHeight="1">
      <c r="A1157" s="112"/>
      <c r="B1157" s="113"/>
      <c r="C1157" s="113"/>
      <c r="D1157" s="226"/>
      <c r="E1157" s="967" t="s">
        <v>274</v>
      </c>
      <c r="F1157" s="894"/>
      <c r="G1157" s="222">
        <v>124243</v>
      </c>
      <c r="H1157" s="223">
        <v>129093</v>
      </c>
      <c r="I1157" s="223">
        <v>126950</v>
      </c>
      <c r="J1157" s="224">
        <v>102.2</v>
      </c>
      <c r="K1157" s="225">
        <f t="shared" si="36"/>
        <v>1.5303785706570532E-4</v>
      </c>
      <c r="L1157" s="223">
        <f t="shared" si="37"/>
        <v>-2143</v>
      </c>
    </row>
    <row r="1158" spans="1:12" ht="11.85" customHeight="1">
      <c r="A1158" s="112"/>
      <c r="B1158" s="113"/>
      <c r="C1158" s="113"/>
      <c r="D1158" s="226"/>
      <c r="E1158" s="967" t="s">
        <v>328</v>
      </c>
      <c r="F1158" s="894"/>
      <c r="G1158" s="222">
        <v>80324</v>
      </c>
      <c r="H1158" s="223">
        <v>43881</v>
      </c>
      <c r="I1158" s="223">
        <v>43875</v>
      </c>
      <c r="J1158" s="224">
        <v>54.6</v>
      </c>
      <c r="K1158" s="225">
        <f t="shared" si="36"/>
        <v>5.2891185338777629E-5</v>
      </c>
      <c r="L1158" s="223">
        <f t="shared" si="37"/>
        <v>-6</v>
      </c>
    </row>
    <row r="1159" spans="1:12" ht="11.85" customHeight="1">
      <c r="A1159" s="112"/>
      <c r="B1159" s="113"/>
      <c r="C1159" s="113"/>
      <c r="D1159" s="226"/>
      <c r="E1159" s="967" t="s">
        <v>276</v>
      </c>
      <c r="F1159" s="894"/>
      <c r="G1159" s="222">
        <v>9597</v>
      </c>
      <c r="H1159" s="223">
        <v>3100</v>
      </c>
      <c r="I1159" s="223">
        <v>3099</v>
      </c>
      <c r="J1159" s="224">
        <v>32.299999999999997</v>
      </c>
      <c r="K1159" s="225">
        <f t="shared" si="36"/>
        <v>3.735835518287678E-6</v>
      </c>
      <c r="L1159" s="223">
        <f t="shared" si="37"/>
        <v>-1</v>
      </c>
    </row>
    <row r="1160" spans="1:12" ht="11.85" customHeight="1">
      <c r="A1160" s="112"/>
      <c r="B1160" s="113"/>
      <c r="C1160" s="113"/>
      <c r="D1160" s="226"/>
      <c r="E1160" s="967" t="s">
        <v>313</v>
      </c>
      <c r="F1160" s="894"/>
      <c r="G1160" s="222">
        <v>128629</v>
      </c>
      <c r="H1160" s="223">
        <v>175309</v>
      </c>
      <c r="I1160" s="223">
        <v>169031</v>
      </c>
      <c r="J1160" s="224">
        <v>131.4</v>
      </c>
      <c r="K1160" s="225">
        <f t="shared" si="36"/>
        <v>2.0376638060396404E-4</v>
      </c>
      <c r="L1160" s="223">
        <f t="shared" si="37"/>
        <v>-6278</v>
      </c>
    </row>
    <row r="1161" spans="1:12" ht="11.85" customHeight="1">
      <c r="A1161" s="112"/>
      <c r="B1161" s="113"/>
      <c r="C1161" s="113"/>
      <c r="D1161" s="226"/>
      <c r="E1161" s="967" t="s">
        <v>278</v>
      </c>
      <c r="F1161" s="894"/>
      <c r="G1161" s="222">
        <v>21738</v>
      </c>
      <c r="H1161" s="223">
        <v>22679</v>
      </c>
      <c r="I1161" s="223">
        <v>22074</v>
      </c>
      <c r="J1161" s="224">
        <v>101.6</v>
      </c>
      <c r="K1161" s="225">
        <f t="shared" si="36"/>
        <v>2.6610143023776122E-5</v>
      </c>
      <c r="L1161" s="223">
        <f t="shared" si="37"/>
        <v>-605</v>
      </c>
    </row>
    <row r="1162" spans="1:12" ht="11.85" customHeight="1">
      <c r="A1162" s="112"/>
      <c r="B1162" s="113"/>
      <c r="C1162" s="113"/>
      <c r="D1162" s="226"/>
      <c r="E1162" s="967" t="s">
        <v>314</v>
      </c>
      <c r="F1162" s="894"/>
      <c r="G1162" s="222">
        <v>19356</v>
      </c>
      <c r="H1162" s="223">
        <v>24993</v>
      </c>
      <c r="I1162" s="223">
        <v>22551</v>
      </c>
      <c r="J1162" s="224">
        <v>116.5</v>
      </c>
      <c r="K1162" s="225">
        <f t="shared" si="36"/>
        <v>2.71851651413054E-5</v>
      </c>
      <c r="L1162" s="223">
        <f t="shared" si="37"/>
        <v>-2442</v>
      </c>
    </row>
    <row r="1163" spans="1:12" ht="11.85" customHeight="1">
      <c r="A1163" s="112"/>
      <c r="B1163" s="113"/>
      <c r="C1163" s="113"/>
      <c r="D1163" s="226"/>
      <c r="E1163" s="967" t="s">
        <v>280</v>
      </c>
      <c r="F1163" s="894"/>
      <c r="G1163" s="222">
        <v>3280</v>
      </c>
      <c r="H1163" s="223">
        <v>3234</v>
      </c>
      <c r="I1163" s="223">
        <v>3146</v>
      </c>
      <c r="J1163" s="224">
        <v>95.9</v>
      </c>
      <c r="K1163" s="225">
        <f t="shared" si="36"/>
        <v>3.7924938820693887E-6</v>
      </c>
      <c r="L1163" s="223">
        <f t="shared" si="37"/>
        <v>-88</v>
      </c>
    </row>
    <row r="1164" spans="1:12" ht="11.85" customHeight="1">
      <c r="A1164" s="112"/>
      <c r="B1164" s="113"/>
      <c r="C1164" s="113"/>
      <c r="D1164" s="226"/>
      <c r="E1164" s="967" t="s">
        <v>329</v>
      </c>
      <c r="F1164" s="894"/>
      <c r="G1164" s="222">
        <v>102000</v>
      </c>
      <c r="H1164" s="223">
        <v>107100</v>
      </c>
      <c r="I1164" s="223">
        <v>107015</v>
      </c>
      <c r="J1164" s="224">
        <v>104.9</v>
      </c>
      <c r="K1164" s="225">
        <f t="shared" si="36"/>
        <v>1.2900627234254788E-4</v>
      </c>
      <c r="L1164" s="223">
        <f t="shared" si="37"/>
        <v>-85</v>
      </c>
    </row>
    <row r="1165" spans="1:12" ht="11.85" customHeight="1">
      <c r="A1165" s="112"/>
      <c r="B1165" s="113"/>
      <c r="C1165" s="113"/>
      <c r="D1165" s="226"/>
      <c r="E1165" s="967" t="s">
        <v>282</v>
      </c>
      <c r="F1165" s="894"/>
      <c r="G1165" s="222">
        <v>18000</v>
      </c>
      <c r="H1165" s="223">
        <v>18900</v>
      </c>
      <c r="I1165" s="223">
        <v>18885</v>
      </c>
      <c r="J1165" s="224">
        <v>104.9</v>
      </c>
      <c r="K1165" s="225">
        <f t="shared" si="36"/>
        <v>2.2765812766331979E-5</v>
      </c>
      <c r="L1165" s="223">
        <f t="shared" si="37"/>
        <v>-15</v>
      </c>
    </row>
    <row r="1166" spans="1:12" ht="11.85" customHeight="1">
      <c r="A1166" s="112"/>
      <c r="B1166" s="113"/>
      <c r="C1166" s="113"/>
      <c r="D1166" s="226"/>
      <c r="E1166" s="967" t="s">
        <v>315</v>
      </c>
      <c r="F1166" s="894"/>
      <c r="G1166" s="222">
        <v>55670</v>
      </c>
      <c r="H1166" s="223">
        <v>61179</v>
      </c>
      <c r="I1166" s="223">
        <v>58646</v>
      </c>
      <c r="J1166" s="224">
        <v>105.4</v>
      </c>
      <c r="K1166" s="225">
        <f t="shared" si="36"/>
        <v>7.0697583028557335E-5</v>
      </c>
      <c r="L1166" s="223">
        <f t="shared" si="37"/>
        <v>-2533</v>
      </c>
    </row>
    <row r="1167" spans="1:12" ht="11.85" customHeight="1">
      <c r="A1167" s="112" t="s">
        <v>1</v>
      </c>
      <c r="B1167" s="113"/>
      <c r="C1167" s="113"/>
      <c r="D1167" s="226"/>
      <c r="E1167" s="967" t="s">
        <v>284</v>
      </c>
      <c r="F1167" s="894"/>
      <c r="G1167" s="222">
        <v>9824</v>
      </c>
      <c r="H1167" s="223">
        <v>8469</v>
      </c>
      <c r="I1167" s="223">
        <v>8355</v>
      </c>
      <c r="J1167" s="224">
        <v>85</v>
      </c>
      <c r="K1167" s="225">
        <f t="shared" si="36"/>
        <v>1.0071928285025348E-5</v>
      </c>
      <c r="L1167" s="223">
        <f t="shared" si="37"/>
        <v>-114</v>
      </c>
    </row>
    <row r="1168" spans="1:12" ht="11.85" customHeight="1">
      <c r="A1168" s="112"/>
      <c r="B1168" s="113"/>
      <c r="C1168" s="113"/>
      <c r="D1168" s="226"/>
      <c r="E1168" s="967" t="s">
        <v>318</v>
      </c>
      <c r="F1168" s="894"/>
      <c r="G1168" s="222">
        <v>1626357</v>
      </c>
      <c r="H1168" s="223">
        <v>1038396</v>
      </c>
      <c r="I1168" s="223">
        <v>984922</v>
      </c>
      <c r="J1168" s="224">
        <v>60.6</v>
      </c>
      <c r="K1168" s="225">
        <f t="shared" si="36"/>
        <v>1.187320616438508E-3</v>
      </c>
      <c r="L1168" s="223">
        <f t="shared" si="37"/>
        <v>-53474</v>
      </c>
    </row>
    <row r="1169" spans="1:12" ht="11.85" customHeight="1">
      <c r="A1169" s="112"/>
      <c r="B1169" s="113"/>
      <c r="C1169" s="113"/>
      <c r="D1169" s="226"/>
      <c r="E1169" s="967" t="s">
        <v>286</v>
      </c>
      <c r="F1169" s="894"/>
      <c r="G1169" s="222">
        <v>286995</v>
      </c>
      <c r="H1169" s="223">
        <v>154967</v>
      </c>
      <c r="I1169" s="223">
        <v>147817</v>
      </c>
      <c r="J1169" s="224">
        <v>51.5</v>
      </c>
      <c r="K1169" s="225">
        <f t="shared" si="36"/>
        <v>1.7819296508768303E-4</v>
      </c>
      <c r="L1169" s="223">
        <f t="shared" si="37"/>
        <v>-7150</v>
      </c>
    </row>
    <row r="1170" spans="1:12" ht="28.5" customHeight="1">
      <c r="A1170" s="112"/>
      <c r="B1170" s="113"/>
      <c r="C1170" s="113"/>
      <c r="D1170" s="226"/>
      <c r="E1170" s="967" t="s">
        <v>330</v>
      </c>
      <c r="F1170" s="894"/>
      <c r="G1170" s="222">
        <v>0</v>
      </c>
      <c r="H1170" s="223">
        <v>840</v>
      </c>
      <c r="I1170" s="223">
        <v>521</v>
      </c>
      <c r="J1170" s="224">
        <v>0</v>
      </c>
      <c r="K1170" s="225">
        <f t="shared" si="36"/>
        <v>6.2806399000576967E-7</v>
      </c>
      <c r="L1170" s="223">
        <f t="shared" si="37"/>
        <v>-319</v>
      </c>
    </row>
    <row r="1171" spans="1:12" ht="26.25" customHeight="1">
      <c r="A1171" s="112"/>
      <c r="B1171" s="113"/>
      <c r="C1171" s="113"/>
      <c r="D1171" s="226"/>
      <c r="E1171" s="967" t="s">
        <v>356</v>
      </c>
      <c r="F1171" s="894"/>
      <c r="G1171" s="222">
        <v>71400</v>
      </c>
      <c r="H1171" s="223">
        <v>55080</v>
      </c>
      <c r="I1171" s="223">
        <v>54730</v>
      </c>
      <c r="J1171" s="224">
        <v>76.599999999999994</v>
      </c>
      <c r="K1171" s="225">
        <f t="shared" si="36"/>
        <v>6.5976856378149282E-5</v>
      </c>
      <c r="L1171" s="223">
        <f t="shared" si="37"/>
        <v>-350</v>
      </c>
    </row>
    <row r="1172" spans="1:12" ht="27.75" customHeight="1">
      <c r="A1172" s="112"/>
      <c r="B1172" s="113"/>
      <c r="C1172" s="113"/>
      <c r="D1172" s="226"/>
      <c r="E1172" s="967" t="s">
        <v>293</v>
      </c>
      <c r="F1172" s="894"/>
      <c r="G1172" s="222">
        <v>12600</v>
      </c>
      <c r="H1172" s="223">
        <v>9720</v>
      </c>
      <c r="I1172" s="223">
        <v>9658</v>
      </c>
      <c r="J1172" s="224">
        <v>76.599999999999994</v>
      </c>
      <c r="K1172" s="225">
        <f t="shared" si="36"/>
        <v>1.164269100859064E-5</v>
      </c>
      <c r="L1172" s="223">
        <f t="shared" si="37"/>
        <v>-62</v>
      </c>
    </row>
    <row r="1173" spans="1:12" ht="11.85" customHeight="1">
      <c r="A1173" s="112"/>
      <c r="B1173" s="113"/>
      <c r="C1173" s="113"/>
      <c r="D1173" s="226"/>
      <c r="E1173" s="967" t="s">
        <v>320</v>
      </c>
      <c r="F1173" s="894"/>
      <c r="G1173" s="222">
        <v>49416</v>
      </c>
      <c r="H1173" s="223">
        <v>58439</v>
      </c>
      <c r="I1173" s="223">
        <v>29303</v>
      </c>
      <c r="J1173" s="224">
        <v>59.3</v>
      </c>
      <c r="K1173" s="225">
        <f t="shared" ref="K1173:K1236" si="38">+I1173/$I$7</f>
        <v>3.5324681572243898E-5</v>
      </c>
      <c r="L1173" s="223">
        <f t="shared" si="37"/>
        <v>-29136</v>
      </c>
    </row>
    <row r="1174" spans="1:12" ht="11.85" customHeight="1">
      <c r="A1174" s="112"/>
      <c r="B1174" s="113"/>
      <c r="C1174" s="113"/>
      <c r="D1174" s="226"/>
      <c r="E1174" s="967" t="s">
        <v>295</v>
      </c>
      <c r="F1174" s="894"/>
      <c r="G1174" s="222">
        <v>8721</v>
      </c>
      <c r="H1174" s="223">
        <v>8407</v>
      </c>
      <c r="I1174" s="223">
        <v>4401</v>
      </c>
      <c r="J1174" s="224">
        <v>50.5</v>
      </c>
      <c r="K1174" s="225">
        <f t="shared" si="38"/>
        <v>5.3053927447512335E-6</v>
      </c>
      <c r="L1174" s="223">
        <f t="shared" si="37"/>
        <v>-4006</v>
      </c>
    </row>
    <row r="1175" spans="1:12" ht="11.85" customHeight="1">
      <c r="A1175" s="112"/>
      <c r="B1175" s="113"/>
      <c r="C1175" s="113"/>
      <c r="D1175" s="226"/>
      <c r="E1175" s="967" t="s">
        <v>432</v>
      </c>
      <c r="F1175" s="894"/>
      <c r="G1175" s="222">
        <v>4250</v>
      </c>
      <c r="H1175" s="223">
        <v>2768</v>
      </c>
      <c r="I1175" s="223">
        <v>2767</v>
      </c>
      <c r="J1175" s="224">
        <v>65.099999999999994</v>
      </c>
      <c r="K1175" s="225">
        <f t="shared" si="38"/>
        <v>3.3356104805104892E-6</v>
      </c>
      <c r="L1175" s="223">
        <f t="shared" si="37"/>
        <v>-1</v>
      </c>
    </row>
    <row r="1176" spans="1:12" ht="11.85" customHeight="1">
      <c r="A1176" s="112"/>
      <c r="B1176" s="113"/>
      <c r="C1176" s="113"/>
      <c r="D1176" s="226"/>
      <c r="E1176" s="967" t="s">
        <v>426</v>
      </c>
      <c r="F1176" s="894"/>
      <c r="G1176" s="222">
        <v>750</v>
      </c>
      <c r="H1176" s="223">
        <v>489</v>
      </c>
      <c r="I1176" s="223">
        <v>488</v>
      </c>
      <c r="J1176" s="224">
        <v>65.099999999999994</v>
      </c>
      <c r="K1176" s="225">
        <f t="shared" si="38"/>
        <v>5.8828258564839851E-7</v>
      </c>
      <c r="L1176" s="223">
        <f t="shared" si="37"/>
        <v>-1</v>
      </c>
    </row>
    <row r="1177" spans="1:12" ht="11.85" customHeight="1">
      <c r="A1177" s="112"/>
      <c r="B1177" s="113"/>
      <c r="C1177" s="113"/>
      <c r="D1177" s="226"/>
      <c r="E1177" s="967" t="s">
        <v>368</v>
      </c>
      <c r="F1177" s="894"/>
      <c r="G1177" s="222">
        <v>11900</v>
      </c>
      <c r="H1177" s="223">
        <v>9299</v>
      </c>
      <c r="I1177" s="223">
        <v>9298</v>
      </c>
      <c r="J1177" s="224">
        <v>78.099999999999994</v>
      </c>
      <c r="K1177" s="225">
        <f t="shared" si="38"/>
        <v>1.1208712051964773E-5</v>
      </c>
      <c r="L1177" s="223">
        <f t="shared" si="37"/>
        <v>-1</v>
      </c>
    </row>
    <row r="1178" spans="1:12" ht="11.85" customHeight="1">
      <c r="A1178" s="112"/>
      <c r="B1178" s="113"/>
      <c r="C1178" s="113"/>
      <c r="D1178" s="226"/>
      <c r="E1178" s="967" t="s">
        <v>369</v>
      </c>
      <c r="F1178" s="894"/>
      <c r="G1178" s="222">
        <v>2100</v>
      </c>
      <c r="H1178" s="223">
        <v>1641</v>
      </c>
      <c r="I1178" s="223">
        <v>1641</v>
      </c>
      <c r="J1178" s="224">
        <v>78.099999999999994</v>
      </c>
      <c r="K1178" s="225">
        <f t="shared" si="38"/>
        <v>1.9782207439529137E-6</v>
      </c>
      <c r="L1178" s="223">
        <f t="shared" si="37"/>
        <v>0</v>
      </c>
    </row>
    <row r="1179" spans="1:12" ht="25.5" customHeight="1">
      <c r="A1179" s="112"/>
      <c r="B1179" s="113"/>
      <c r="C1179" s="113"/>
      <c r="D1179" s="226"/>
      <c r="E1179" s="967" t="s">
        <v>433</v>
      </c>
      <c r="F1179" s="894"/>
      <c r="G1179" s="222">
        <v>34000</v>
      </c>
      <c r="H1179" s="223">
        <v>34000</v>
      </c>
      <c r="I1179" s="223">
        <v>32440</v>
      </c>
      <c r="J1179" s="224">
        <v>95.4</v>
      </c>
      <c r="K1179" s="225">
        <f t="shared" si="38"/>
        <v>3.9106325980397638E-5</v>
      </c>
      <c r="L1179" s="223">
        <f t="shared" si="37"/>
        <v>-1560</v>
      </c>
    </row>
    <row r="1180" spans="1:12" ht="25.5" customHeight="1">
      <c r="A1180" s="112"/>
      <c r="B1180" s="113"/>
      <c r="C1180" s="113"/>
      <c r="D1180" s="226"/>
      <c r="E1180" s="967" t="s">
        <v>299</v>
      </c>
      <c r="F1180" s="894"/>
      <c r="G1180" s="222">
        <v>6000</v>
      </c>
      <c r="H1180" s="223">
        <v>6000</v>
      </c>
      <c r="I1180" s="223">
        <v>5725</v>
      </c>
      <c r="J1180" s="224">
        <v>95.4</v>
      </c>
      <c r="K1180" s="225">
        <f t="shared" si="38"/>
        <v>6.9014709074530359E-6</v>
      </c>
      <c r="L1180" s="223">
        <f t="shared" si="37"/>
        <v>-275</v>
      </c>
    </row>
    <row r="1181" spans="1:12" ht="11.85" customHeight="1">
      <c r="A1181" s="149"/>
      <c r="B1181" s="150"/>
      <c r="C1181" s="150"/>
      <c r="D1181" s="227"/>
      <c r="E1181" s="967" t="s">
        <v>332</v>
      </c>
      <c r="F1181" s="894"/>
      <c r="G1181" s="222">
        <v>0</v>
      </c>
      <c r="H1181" s="223">
        <v>12</v>
      </c>
      <c r="I1181" s="223">
        <v>12</v>
      </c>
      <c r="J1181" s="224">
        <v>0</v>
      </c>
      <c r="K1181" s="225">
        <f t="shared" si="38"/>
        <v>1.4465965220862258E-8</v>
      </c>
      <c r="L1181" s="223">
        <f t="shared" si="37"/>
        <v>0</v>
      </c>
    </row>
    <row r="1182" spans="1:12" s="213" customFormat="1" ht="16.5" customHeight="1">
      <c r="A1182" s="959" t="s">
        <v>198</v>
      </c>
      <c r="B1182" s="960"/>
      <c r="C1182" s="960"/>
      <c r="D1182" s="960"/>
      <c r="E1182" s="960"/>
      <c r="F1182" s="961"/>
      <c r="G1182" s="825">
        <v>3361505</v>
      </c>
      <c r="H1182" s="826">
        <v>3362149</v>
      </c>
      <c r="I1182" s="826">
        <v>3331906</v>
      </c>
      <c r="J1182" s="827">
        <v>99.1</v>
      </c>
      <c r="K1182" s="828">
        <f t="shared" si="38"/>
        <v>4.0166030262651902E-3</v>
      </c>
      <c r="L1182" s="826">
        <f t="shared" ref="L1182:L1245" si="39">+I1182-H1182</f>
        <v>-30243</v>
      </c>
    </row>
    <row r="1183" spans="1:12" s="213" customFormat="1" ht="15" customHeight="1">
      <c r="A1183" s="821" t="s">
        <v>1</v>
      </c>
      <c r="B1183" s="253"/>
      <c r="C1183" s="962" t="s">
        <v>199</v>
      </c>
      <c r="D1183" s="963"/>
      <c r="E1183" s="963"/>
      <c r="F1183" s="964"/>
      <c r="G1183" s="246">
        <v>1545584</v>
      </c>
      <c r="H1183" s="247">
        <v>1582542</v>
      </c>
      <c r="I1183" s="247">
        <v>1582542</v>
      </c>
      <c r="J1183" s="248">
        <v>102.4</v>
      </c>
      <c r="K1183" s="249">
        <f t="shared" si="38"/>
        <v>1.9077497943794832E-3</v>
      </c>
      <c r="L1183" s="247">
        <f t="shared" si="39"/>
        <v>0</v>
      </c>
    </row>
    <row r="1184" spans="1:12" s="220" customFormat="1" ht="13.5" customHeight="1">
      <c r="A1184" s="112"/>
      <c r="B1184" s="113"/>
      <c r="C1184" s="221" t="s">
        <v>1</v>
      </c>
      <c r="D1184" s="965" t="s">
        <v>232</v>
      </c>
      <c r="E1184" s="917"/>
      <c r="F1184" s="966"/>
      <c r="G1184" s="228">
        <v>1545584</v>
      </c>
      <c r="H1184" s="229">
        <v>1582542</v>
      </c>
      <c r="I1184" s="229">
        <v>1582542</v>
      </c>
      <c r="J1184" s="230">
        <v>102.4</v>
      </c>
      <c r="K1184" s="250">
        <f t="shared" si="38"/>
        <v>1.9077497943794832E-3</v>
      </c>
      <c r="L1184" s="229">
        <f t="shared" si="39"/>
        <v>0</v>
      </c>
    </row>
    <row r="1185" spans="1:12" ht="11.85" customHeight="1">
      <c r="A1185" s="112"/>
      <c r="B1185" s="113"/>
      <c r="C1185" s="113"/>
      <c r="D1185" s="221" t="s">
        <v>1</v>
      </c>
      <c r="E1185" s="967" t="s">
        <v>233</v>
      </c>
      <c r="F1185" s="894"/>
      <c r="G1185" s="222">
        <v>0</v>
      </c>
      <c r="H1185" s="223">
        <v>3100</v>
      </c>
      <c r="I1185" s="223">
        <v>3100</v>
      </c>
      <c r="J1185" s="224">
        <v>0</v>
      </c>
      <c r="K1185" s="225">
        <f t="shared" si="38"/>
        <v>3.7370410153894168E-6</v>
      </c>
      <c r="L1185" s="223">
        <f t="shared" si="39"/>
        <v>0</v>
      </c>
    </row>
    <row r="1186" spans="1:12" ht="11.85" customHeight="1">
      <c r="A1186" s="822"/>
      <c r="B1186" s="823"/>
      <c r="C1186" s="823"/>
      <c r="D1186" s="824"/>
      <c r="E1186" s="979" t="s">
        <v>234</v>
      </c>
      <c r="F1186" s="903"/>
      <c r="G1186" s="236">
        <v>1072788</v>
      </c>
      <c r="H1186" s="237">
        <v>1109043</v>
      </c>
      <c r="I1186" s="237">
        <v>1109043</v>
      </c>
      <c r="J1186" s="238">
        <v>103.4</v>
      </c>
      <c r="K1186" s="239">
        <f t="shared" si="38"/>
        <v>1.3369481222033951E-3</v>
      </c>
      <c r="L1186" s="237">
        <f t="shared" si="39"/>
        <v>0</v>
      </c>
    </row>
    <row r="1187" spans="1:12" ht="11.85" customHeight="1">
      <c r="A1187" s="820"/>
      <c r="B1187" s="113"/>
      <c r="C1187" s="113"/>
      <c r="D1187" s="226"/>
      <c r="E1187" s="986" t="s">
        <v>235</v>
      </c>
      <c r="F1187" s="906"/>
      <c r="G1187" s="240">
        <v>90974</v>
      </c>
      <c r="H1187" s="241">
        <v>83407</v>
      </c>
      <c r="I1187" s="241">
        <v>83407</v>
      </c>
      <c r="J1187" s="242">
        <v>91.7</v>
      </c>
      <c r="K1187" s="243">
        <f t="shared" si="38"/>
        <v>1.0054689676470486E-4</v>
      </c>
      <c r="L1187" s="241">
        <f t="shared" si="39"/>
        <v>0</v>
      </c>
    </row>
    <row r="1188" spans="1:12" ht="11.85" customHeight="1">
      <c r="A1188" s="112"/>
      <c r="B1188" s="113"/>
      <c r="C1188" s="113"/>
      <c r="D1188" s="226"/>
      <c r="E1188" s="967" t="s">
        <v>236</v>
      </c>
      <c r="F1188" s="894"/>
      <c r="G1188" s="222">
        <v>194348</v>
      </c>
      <c r="H1188" s="223">
        <v>198297</v>
      </c>
      <c r="I1188" s="223">
        <v>198297</v>
      </c>
      <c r="J1188" s="224">
        <v>102</v>
      </c>
      <c r="K1188" s="225">
        <f t="shared" si="38"/>
        <v>2.3904645878344361E-4</v>
      </c>
      <c r="L1188" s="223">
        <f t="shared" si="39"/>
        <v>0</v>
      </c>
    </row>
    <row r="1189" spans="1:12" ht="11.85" customHeight="1">
      <c r="A1189" s="112"/>
      <c r="B1189" s="113"/>
      <c r="C1189" s="113"/>
      <c r="D1189" s="226"/>
      <c r="E1189" s="967" t="s">
        <v>237</v>
      </c>
      <c r="F1189" s="894"/>
      <c r="G1189" s="222">
        <v>26767</v>
      </c>
      <c r="H1189" s="223">
        <v>20031</v>
      </c>
      <c r="I1189" s="223">
        <v>20031</v>
      </c>
      <c r="J1189" s="224">
        <v>74.8</v>
      </c>
      <c r="K1189" s="225">
        <f t="shared" si="38"/>
        <v>2.4147312444924325E-5</v>
      </c>
      <c r="L1189" s="223">
        <f t="shared" si="39"/>
        <v>0</v>
      </c>
    </row>
    <row r="1190" spans="1:12" ht="11.85" customHeight="1">
      <c r="A1190" s="112"/>
      <c r="B1190" s="113"/>
      <c r="C1190" s="113"/>
      <c r="D1190" s="226"/>
      <c r="E1190" s="967" t="s">
        <v>240</v>
      </c>
      <c r="F1190" s="894"/>
      <c r="G1190" s="222">
        <v>6512</v>
      </c>
      <c r="H1190" s="223">
        <v>9401</v>
      </c>
      <c r="I1190" s="223">
        <v>9401</v>
      </c>
      <c r="J1190" s="224">
        <v>144.4</v>
      </c>
      <c r="K1190" s="225">
        <f t="shared" si="38"/>
        <v>1.1332878253443841E-5</v>
      </c>
      <c r="L1190" s="223">
        <f t="shared" si="39"/>
        <v>0</v>
      </c>
    </row>
    <row r="1191" spans="1:12" ht="11.85" customHeight="1">
      <c r="A1191" s="112"/>
      <c r="B1191" s="113"/>
      <c r="C1191" s="113"/>
      <c r="D1191" s="226"/>
      <c r="E1191" s="967" t="s">
        <v>243</v>
      </c>
      <c r="F1191" s="894"/>
      <c r="G1191" s="222">
        <v>842</v>
      </c>
      <c r="H1191" s="223">
        <v>842</v>
      </c>
      <c r="I1191" s="223">
        <v>842</v>
      </c>
      <c r="J1191" s="224">
        <v>100</v>
      </c>
      <c r="K1191" s="225">
        <f t="shared" si="38"/>
        <v>1.0150285596638351E-6</v>
      </c>
      <c r="L1191" s="223">
        <f t="shared" si="39"/>
        <v>0</v>
      </c>
    </row>
    <row r="1192" spans="1:12" ht="11.85" customHeight="1">
      <c r="A1192" s="112"/>
      <c r="B1192" s="113"/>
      <c r="C1192" s="113"/>
      <c r="D1192" s="226"/>
      <c r="E1192" s="967" t="s">
        <v>244</v>
      </c>
      <c r="F1192" s="894"/>
      <c r="G1192" s="222">
        <v>5485</v>
      </c>
      <c r="H1192" s="223">
        <v>6602</v>
      </c>
      <c r="I1192" s="223">
        <v>6602</v>
      </c>
      <c r="J1192" s="224">
        <v>120.4</v>
      </c>
      <c r="K1192" s="225">
        <f t="shared" si="38"/>
        <v>7.9586918656777189E-6</v>
      </c>
      <c r="L1192" s="223">
        <f t="shared" si="39"/>
        <v>0</v>
      </c>
    </row>
    <row r="1193" spans="1:12" ht="11.85" customHeight="1">
      <c r="A1193" s="112"/>
      <c r="B1193" s="113"/>
      <c r="C1193" s="113"/>
      <c r="D1193" s="226"/>
      <c r="E1193" s="967" t="s">
        <v>245</v>
      </c>
      <c r="F1193" s="894"/>
      <c r="G1193" s="222">
        <v>532</v>
      </c>
      <c r="H1193" s="223">
        <v>532</v>
      </c>
      <c r="I1193" s="223">
        <v>532</v>
      </c>
      <c r="J1193" s="224">
        <v>100</v>
      </c>
      <c r="K1193" s="225">
        <f t="shared" si="38"/>
        <v>6.4132445812489342E-7</v>
      </c>
      <c r="L1193" s="223">
        <f t="shared" si="39"/>
        <v>0</v>
      </c>
    </row>
    <row r="1194" spans="1:12" ht="26.25" customHeight="1">
      <c r="A1194" s="112"/>
      <c r="B1194" s="113"/>
      <c r="C1194" s="113"/>
      <c r="D1194" s="226"/>
      <c r="E1194" s="967" t="s">
        <v>247</v>
      </c>
      <c r="F1194" s="894"/>
      <c r="G1194" s="222">
        <v>1032</v>
      </c>
      <c r="H1194" s="223">
        <v>1032</v>
      </c>
      <c r="I1194" s="223">
        <v>1032</v>
      </c>
      <c r="J1194" s="224">
        <v>100</v>
      </c>
      <c r="K1194" s="225">
        <f t="shared" si="38"/>
        <v>1.2440730089941541E-6</v>
      </c>
      <c r="L1194" s="223">
        <f t="shared" si="39"/>
        <v>0</v>
      </c>
    </row>
    <row r="1195" spans="1:12" ht="11.85" customHeight="1">
      <c r="A1195" s="112"/>
      <c r="B1195" s="113"/>
      <c r="C1195" s="113"/>
      <c r="D1195" s="226"/>
      <c r="E1195" s="967" t="s">
        <v>250</v>
      </c>
      <c r="F1195" s="894"/>
      <c r="G1195" s="222">
        <v>1437</v>
      </c>
      <c r="H1195" s="223">
        <v>418</v>
      </c>
      <c r="I1195" s="223">
        <v>418</v>
      </c>
      <c r="J1195" s="224">
        <v>29.1</v>
      </c>
      <c r="K1195" s="225">
        <f t="shared" si="38"/>
        <v>5.03897788526702E-7</v>
      </c>
      <c r="L1195" s="223">
        <f t="shared" si="39"/>
        <v>0</v>
      </c>
    </row>
    <row r="1196" spans="1:12" ht="11.85" customHeight="1">
      <c r="A1196" s="112"/>
      <c r="B1196" s="113"/>
      <c r="C1196" s="150"/>
      <c r="D1196" s="227"/>
      <c r="E1196" s="967" t="s">
        <v>253</v>
      </c>
      <c r="F1196" s="894"/>
      <c r="G1196" s="222">
        <v>144867</v>
      </c>
      <c r="H1196" s="223">
        <v>149837</v>
      </c>
      <c r="I1196" s="223">
        <v>149837</v>
      </c>
      <c r="J1196" s="224">
        <v>103.4</v>
      </c>
      <c r="K1196" s="225">
        <f t="shared" si="38"/>
        <v>1.8062806923319484E-4</v>
      </c>
      <c r="L1196" s="223">
        <f t="shared" si="39"/>
        <v>0</v>
      </c>
    </row>
    <row r="1197" spans="1:12" s="213" customFormat="1" ht="15" customHeight="1">
      <c r="A1197" s="232"/>
      <c r="B1197" s="253"/>
      <c r="C1197" s="1014" t="s">
        <v>200</v>
      </c>
      <c r="D1197" s="1015"/>
      <c r="E1197" s="1015"/>
      <c r="F1197" s="1016"/>
      <c r="G1197" s="216">
        <v>1755888</v>
      </c>
      <c r="H1197" s="217">
        <v>1761889</v>
      </c>
      <c r="I1197" s="217">
        <v>1735018</v>
      </c>
      <c r="J1197" s="218">
        <v>98.8</v>
      </c>
      <c r="K1197" s="219">
        <f t="shared" si="38"/>
        <v>2.091559170464166E-3</v>
      </c>
      <c r="L1197" s="217">
        <f t="shared" si="39"/>
        <v>-26871</v>
      </c>
    </row>
    <row r="1198" spans="1:12" s="220" customFormat="1" ht="13.5" customHeight="1">
      <c r="A1198" s="112"/>
      <c r="B1198" s="113"/>
      <c r="C1198" s="226" t="s">
        <v>1</v>
      </c>
      <c r="D1198" s="994" t="s">
        <v>232</v>
      </c>
      <c r="E1198" s="995"/>
      <c r="F1198" s="996"/>
      <c r="G1198" s="228">
        <v>1755888</v>
      </c>
      <c r="H1198" s="229">
        <v>1756739</v>
      </c>
      <c r="I1198" s="229">
        <v>1729868</v>
      </c>
      <c r="J1198" s="230">
        <v>98.5</v>
      </c>
      <c r="K1198" s="250">
        <f t="shared" si="38"/>
        <v>2.0853508603902128E-3</v>
      </c>
      <c r="L1198" s="229">
        <f t="shared" si="39"/>
        <v>-26871</v>
      </c>
    </row>
    <row r="1199" spans="1:12" ht="11.85" customHeight="1">
      <c r="A1199" s="112"/>
      <c r="B1199" s="113"/>
      <c r="C1199" s="113"/>
      <c r="D1199" s="221" t="s">
        <v>1</v>
      </c>
      <c r="E1199" s="967" t="s">
        <v>233</v>
      </c>
      <c r="F1199" s="894"/>
      <c r="G1199" s="222">
        <v>16687</v>
      </c>
      <c r="H1199" s="223">
        <v>57740</v>
      </c>
      <c r="I1199" s="223">
        <v>52763</v>
      </c>
      <c r="J1199" s="224">
        <v>316.2</v>
      </c>
      <c r="K1199" s="225">
        <f t="shared" si="38"/>
        <v>6.3605643579029613E-5</v>
      </c>
      <c r="L1199" s="223">
        <f t="shared" si="39"/>
        <v>-4977</v>
      </c>
    </row>
    <row r="1200" spans="1:12" ht="11.85" customHeight="1">
      <c r="A1200" s="112"/>
      <c r="B1200" s="113"/>
      <c r="C1200" s="113"/>
      <c r="D1200" s="226"/>
      <c r="E1200" s="967" t="s">
        <v>234</v>
      </c>
      <c r="F1200" s="894"/>
      <c r="G1200" s="222">
        <v>1012232</v>
      </c>
      <c r="H1200" s="223">
        <v>955777</v>
      </c>
      <c r="I1200" s="223">
        <v>936992</v>
      </c>
      <c r="J1200" s="224">
        <v>92.6</v>
      </c>
      <c r="K1200" s="225">
        <f t="shared" si="38"/>
        <v>1.1295411403521808E-3</v>
      </c>
      <c r="L1200" s="223">
        <f t="shared" si="39"/>
        <v>-18785</v>
      </c>
    </row>
    <row r="1201" spans="1:12" ht="11.85" customHeight="1">
      <c r="A1201" s="112"/>
      <c r="B1201" s="113"/>
      <c r="C1201" s="113"/>
      <c r="D1201" s="226"/>
      <c r="E1201" s="967" t="s">
        <v>235</v>
      </c>
      <c r="F1201" s="894"/>
      <c r="G1201" s="222">
        <v>83075</v>
      </c>
      <c r="H1201" s="223">
        <v>78398</v>
      </c>
      <c r="I1201" s="223">
        <v>78397</v>
      </c>
      <c r="J1201" s="224">
        <v>94.4</v>
      </c>
      <c r="K1201" s="225">
        <f t="shared" si="38"/>
        <v>9.4507356284994869E-5</v>
      </c>
      <c r="L1201" s="223">
        <f t="shared" si="39"/>
        <v>-1</v>
      </c>
    </row>
    <row r="1202" spans="1:12" ht="11.85" customHeight="1">
      <c r="A1202" s="112"/>
      <c r="B1202" s="113"/>
      <c r="C1202" s="113"/>
      <c r="D1202" s="226"/>
      <c r="E1202" s="967" t="s">
        <v>236</v>
      </c>
      <c r="F1202" s="894"/>
      <c r="G1202" s="222">
        <v>180335</v>
      </c>
      <c r="H1202" s="223">
        <v>168677</v>
      </c>
      <c r="I1202" s="223">
        <v>168677</v>
      </c>
      <c r="J1202" s="224">
        <v>93.5</v>
      </c>
      <c r="K1202" s="225">
        <f t="shared" si="38"/>
        <v>2.0333963462994858E-4</v>
      </c>
      <c r="L1202" s="223">
        <f t="shared" si="39"/>
        <v>0</v>
      </c>
    </row>
    <row r="1203" spans="1:12" ht="11.85" customHeight="1">
      <c r="A1203" s="112"/>
      <c r="B1203" s="113"/>
      <c r="C1203" s="113"/>
      <c r="D1203" s="226"/>
      <c r="E1203" s="967" t="s">
        <v>237</v>
      </c>
      <c r="F1203" s="894"/>
      <c r="G1203" s="222">
        <v>26415</v>
      </c>
      <c r="H1203" s="223">
        <v>19753</v>
      </c>
      <c r="I1203" s="223">
        <v>17813</v>
      </c>
      <c r="J1203" s="224">
        <v>67.400000000000006</v>
      </c>
      <c r="K1203" s="225">
        <f t="shared" si="38"/>
        <v>2.1473519873268284E-5</v>
      </c>
      <c r="L1203" s="223">
        <f t="shared" si="39"/>
        <v>-1940</v>
      </c>
    </row>
    <row r="1204" spans="1:12" ht="11.85" customHeight="1">
      <c r="A1204" s="112"/>
      <c r="B1204" s="113"/>
      <c r="C1204" s="113"/>
      <c r="D1204" s="226"/>
      <c r="E1204" s="967" t="s">
        <v>239</v>
      </c>
      <c r="F1204" s="894"/>
      <c r="G1204" s="222">
        <v>0</v>
      </c>
      <c r="H1204" s="223">
        <v>10786</v>
      </c>
      <c r="I1204" s="223">
        <v>10786</v>
      </c>
      <c r="J1204" s="224">
        <v>0</v>
      </c>
      <c r="K1204" s="225">
        <f t="shared" si="38"/>
        <v>1.3002491739351693E-5</v>
      </c>
      <c r="L1204" s="223">
        <f t="shared" si="39"/>
        <v>0</v>
      </c>
    </row>
    <row r="1205" spans="1:12" ht="11.85" customHeight="1">
      <c r="A1205" s="112"/>
      <c r="B1205" s="113"/>
      <c r="C1205" s="113"/>
      <c r="D1205" s="226"/>
      <c r="E1205" s="967" t="s">
        <v>240</v>
      </c>
      <c r="F1205" s="894"/>
      <c r="G1205" s="222">
        <v>26054</v>
      </c>
      <c r="H1205" s="223">
        <v>46671</v>
      </c>
      <c r="I1205" s="223">
        <v>46227</v>
      </c>
      <c r="J1205" s="224">
        <v>177.4</v>
      </c>
      <c r="K1205" s="225">
        <f t="shared" si="38"/>
        <v>5.5726514522066637E-5</v>
      </c>
      <c r="L1205" s="223">
        <f t="shared" si="39"/>
        <v>-444</v>
      </c>
    </row>
    <row r="1206" spans="1:12" ht="11.85" customHeight="1">
      <c r="A1206" s="112" t="s">
        <v>1</v>
      </c>
      <c r="B1206" s="113"/>
      <c r="C1206" s="113"/>
      <c r="D1206" s="226"/>
      <c r="E1206" s="967" t="s">
        <v>335</v>
      </c>
      <c r="F1206" s="894"/>
      <c r="G1206" s="222">
        <v>1070</v>
      </c>
      <c r="H1206" s="223">
        <v>0</v>
      </c>
      <c r="I1206" s="223">
        <v>0</v>
      </c>
      <c r="J1206" s="224">
        <v>0</v>
      </c>
      <c r="K1206" s="225">
        <f t="shared" si="38"/>
        <v>0</v>
      </c>
      <c r="L1206" s="223">
        <f t="shared" si="39"/>
        <v>0</v>
      </c>
    </row>
    <row r="1207" spans="1:12" ht="11.85" customHeight="1">
      <c r="A1207" s="112"/>
      <c r="B1207" s="113"/>
      <c r="C1207" s="113"/>
      <c r="D1207" s="226"/>
      <c r="E1207" s="967" t="s">
        <v>241</v>
      </c>
      <c r="F1207" s="894"/>
      <c r="G1207" s="222">
        <v>229432</v>
      </c>
      <c r="H1207" s="223">
        <v>247314</v>
      </c>
      <c r="I1207" s="223">
        <v>247314</v>
      </c>
      <c r="J1207" s="224">
        <v>107.8</v>
      </c>
      <c r="K1207" s="225">
        <f t="shared" si="38"/>
        <v>2.9813631021936073E-4</v>
      </c>
      <c r="L1207" s="223">
        <f t="shared" si="39"/>
        <v>0</v>
      </c>
    </row>
    <row r="1208" spans="1:12" ht="11.85" customHeight="1">
      <c r="A1208" s="112"/>
      <c r="B1208" s="113"/>
      <c r="C1208" s="113"/>
      <c r="D1208" s="226"/>
      <c r="E1208" s="967" t="s">
        <v>242</v>
      </c>
      <c r="F1208" s="894"/>
      <c r="G1208" s="222">
        <v>22589</v>
      </c>
      <c r="H1208" s="223">
        <v>24869</v>
      </c>
      <c r="I1208" s="223">
        <v>24868</v>
      </c>
      <c r="J1208" s="224">
        <v>110.1</v>
      </c>
      <c r="K1208" s="225">
        <f t="shared" si="38"/>
        <v>2.9978301926033552E-5</v>
      </c>
      <c r="L1208" s="223">
        <f t="shared" si="39"/>
        <v>-1</v>
      </c>
    </row>
    <row r="1209" spans="1:12" ht="11.85" customHeight="1">
      <c r="A1209" s="112"/>
      <c r="B1209" s="113"/>
      <c r="C1209" s="113"/>
      <c r="D1209" s="226"/>
      <c r="E1209" s="967" t="s">
        <v>243</v>
      </c>
      <c r="F1209" s="894"/>
      <c r="G1209" s="222">
        <v>1274</v>
      </c>
      <c r="H1209" s="223">
        <v>599</v>
      </c>
      <c r="I1209" s="223">
        <v>599</v>
      </c>
      <c r="J1209" s="224">
        <v>47</v>
      </c>
      <c r="K1209" s="225">
        <f t="shared" si="38"/>
        <v>7.2209276394137436E-7</v>
      </c>
      <c r="L1209" s="223">
        <f t="shared" si="39"/>
        <v>0</v>
      </c>
    </row>
    <row r="1210" spans="1:12" ht="11.85" customHeight="1">
      <c r="A1210" s="112"/>
      <c r="B1210" s="113"/>
      <c r="C1210" s="113"/>
      <c r="D1210" s="226"/>
      <c r="E1210" s="967" t="s">
        <v>244</v>
      </c>
      <c r="F1210" s="894"/>
      <c r="G1210" s="222">
        <v>71706</v>
      </c>
      <c r="H1210" s="223">
        <v>65177</v>
      </c>
      <c r="I1210" s="223">
        <v>65176</v>
      </c>
      <c r="J1210" s="224">
        <v>90.9</v>
      </c>
      <c r="K1210" s="225">
        <f t="shared" si="38"/>
        <v>7.8569479102909878E-5</v>
      </c>
      <c r="L1210" s="223">
        <f t="shared" si="39"/>
        <v>-1</v>
      </c>
    </row>
    <row r="1211" spans="1:12" ht="11.85" customHeight="1">
      <c r="A1211" s="112"/>
      <c r="B1211" s="113"/>
      <c r="C1211" s="113"/>
      <c r="D1211" s="226"/>
      <c r="E1211" s="967" t="s">
        <v>245</v>
      </c>
      <c r="F1211" s="894"/>
      <c r="G1211" s="222">
        <v>661</v>
      </c>
      <c r="H1211" s="223">
        <v>2072</v>
      </c>
      <c r="I1211" s="223">
        <v>2072</v>
      </c>
      <c r="J1211" s="224">
        <v>313.39999999999998</v>
      </c>
      <c r="K1211" s="225">
        <f t="shared" si="38"/>
        <v>2.4977899948022164E-6</v>
      </c>
      <c r="L1211" s="223">
        <f t="shared" si="39"/>
        <v>0</v>
      </c>
    </row>
    <row r="1212" spans="1:12" ht="29.25" customHeight="1">
      <c r="A1212" s="112"/>
      <c r="B1212" s="113"/>
      <c r="C1212" s="113"/>
      <c r="D1212" s="226"/>
      <c r="E1212" s="967" t="s">
        <v>247</v>
      </c>
      <c r="F1212" s="894"/>
      <c r="G1212" s="222">
        <v>3405</v>
      </c>
      <c r="H1212" s="223">
        <v>2664</v>
      </c>
      <c r="I1212" s="223">
        <v>2665</v>
      </c>
      <c r="J1212" s="224">
        <v>78.3</v>
      </c>
      <c r="K1212" s="225">
        <f t="shared" si="38"/>
        <v>3.21264977613316E-6</v>
      </c>
      <c r="L1212" s="223">
        <f t="shared" si="39"/>
        <v>1</v>
      </c>
    </row>
    <row r="1213" spans="1:12" ht="11.85" customHeight="1">
      <c r="A1213" s="112"/>
      <c r="B1213" s="113"/>
      <c r="C1213" s="113"/>
      <c r="D1213" s="226"/>
      <c r="E1213" s="967" t="s">
        <v>250</v>
      </c>
      <c r="F1213" s="894"/>
      <c r="G1213" s="222">
        <v>4951</v>
      </c>
      <c r="H1213" s="223">
        <v>1995</v>
      </c>
      <c r="I1213" s="223">
        <v>1995</v>
      </c>
      <c r="J1213" s="224">
        <v>40.299999999999997</v>
      </c>
      <c r="K1213" s="225">
        <f t="shared" si="38"/>
        <v>2.4049667179683502E-6</v>
      </c>
      <c r="L1213" s="223">
        <f t="shared" si="39"/>
        <v>0</v>
      </c>
    </row>
    <row r="1214" spans="1:12" ht="11.85" customHeight="1">
      <c r="A1214" s="112"/>
      <c r="B1214" s="113"/>
      <c r="C1214" s="113"/>
      <c r="D1214" s="226"/>
      <c r="E1214" s="967" t="s">
        <v>252</v>
      </c>
      <c r="F1214" s="894"/>
      <c r="G1214" s="222">
        <v>850</v>
      </c>
      <c r="H1214" s="223">
        <v>300</v>
      </c>
      <c r="I1214" s="223">
        <v>300</v>
      </c>
      <c r="J1214" s="224">
        <v>35.299999999999997</v>
      </c>
      <c r="K1214" s="225">
        <f t="shared" si="38"/>
        <v>3.6164913052155644E-7</v>
      </c>
      <c r="L1214" s="223">
        <f t="shared" si="39"/>
        <v>0</v>
      </c>
    </row>
    <row r="1215" spans="1:12" ht="11.85" customHeight="1">
      <c r="A1215" s="820"/>
      <c r="B1215" s="113"/>
      <c r="C1215" s="113"/>
      <c r="D1215" s="226"/>
      <c r="E1215" s="967" t="s">
        <v>253</v>
      </c>
      <c r="F1215" s="894"/>
      <c r="G1215" s="222">
        <v>71944</v>
      </c>
      <c r="H1215" s="223">
        <v>73947</v>
      </c>
      <c r="I1215" s="223">
        <v>73224</v>
      </c>
      <c r="J1215" s="224">
        <v>101.8</v>
      </c>
      <c r="K1215" s="225">
        <f t="shared" si="38"/>
        <v>8.8271319777701493E-5</v>
      </c>
      <c r="L1215" s="223">
        <f t="shared" si="39"/>
        <v>-723</v>
      </c>
    </row>
    <row r="1216" spans="1:12" ht="27" customHeight="1">
      <c r="A1216" s="820"/>
      <c r="B1216" s="113"/>
      <c r="C1216" s="113"/>
      <c r="D1216" s="226"/>
      <c r="E1216" s="967" t="s">
        <v>258</v>
      </c>
      <c r="F1216" s="894"/>
      <c r="G1216" s="222">
        <v>3208</v>
      </c>
      <c r="H1216" s="223">
        <v>0</v>
      </c>
      <c r="I1216" s="223">
        <v>0</v>
      </c>
      <c r="J1216" s="224">
        <v>0</v>
      </c>
      <c r="K1216" s="225">
        <f t="shared" si="38"/>
        <v>0</v>
      </c>
      <c r="L1216" s="223">
        <f t="shared" si="39"/>
        <v>0</v>
      </c>
    </row>
    <row r="1217" spans="1:12" s="220" customFormat="1" ht="13.5" customHeight="1">
      <c r="A1217" s="112" t="s">
        <v>1</v>
      </c>
      <c r="B1217" s="113"/>
      <c r="C1217" s="226"/>
      <c r="D1217" s="965" t="s">
        <v>259</v>
      </c>
      <c r="E1217" s="917"/>
      <c r="F1217" s="966"/>
      <c r="G1217" s="228">
        <v>0</v>
      </c>
      <c r="H1217" s="229">
        <v>5150</v>
      </c>
      <c r="I1217" s="229">
        <v>5150</v>
      </c>
      <c r="J1217" s="230">
        <v>0</v>
      </c>
      <c r="K1217" s="250">
        <f t="shared" si="38"/>
        <v>6.2083100739533855E-6</v>
      </c>
      <c r="L1217" s="229">
        <f t="shared" si="39"/>
        <v>0</v>
      </c>
    </row>
    <row r="1218" spans="1:12" ht="11.85" customHeight="1">
      <c r="A1218" s="112"/>
      <c r="B1218" s="113"/>
      <c r="C1218" s="150"/>
      <c r="D1218" s="231" t="s">
        <v>1</v>
      </c>
      <c r="E1218" s="967" t="s">
        <v>260</v>
      </c>
      <c r="F1218" s="894"/>
      <c r="G1218" s="222">
        <v>0</v>
      </c>
      <c r="H1218" s="223">
        <v>5150</v>
      </c>
      <c r="I1218" s="223">
        <v>5150</v>
      </c>
      <c r="J1218" s="224">
        <v>0</v>
      </c>
      <c r="K1218" s="225">
        <f t="shared" si="38"/>
        <v>6.2083100739533855E-6</v>
      </c>
      <c r="L1218" s="223">
        <f t="shared" si="39"/>
        <v>0</v>
      </c>
    </row>
    <row r="1219" spans="1:12" s="213" customFormat="1" ht="15" customHeight="1">
      <c r="A1219" s="232" t="s">
        <v>1</v>
      </c>
      <c r="B1219" s="253"/>
      <c r="C1219" s="980" t="s">
        <v>434</v>
      </c>
      <c r="D1219" s="981"/>
      <c r="E1219" s="981"/>
      <c r="F1219" s="982"/>
      <c r="G1219" s="216">
        <v>3639</v>
      </c>
      <c r="H1219" s="217">
        <v>3639</v>
      </c>
      <c r="I1219" s="217">
        <v>268</v>
      </c>
      <c r="J1219" s="218">
        <v>7.4</v>
      </c>
      <c r="K1219" s="219">
        <f t="shared" si="38"/>
        <v>3.2307322326592376E-7</v>
      </c>
      <c r="L1219" s="217">
        <f t="shared" si="39"/>
        <v>-3371</v>
      </c>
    </row>
    <row r="1220" spans="1:12" s="220" customFormat="1" ht="13.5" customHeight="1">
      <c r="A1220" s="112"/>
      <c r="B1220" s="113"/>
      <c r="C1220" s="221" t="s">
        <v>1</v>
      </c>
      <c r="D1220" s="965" t="s">
        <v>232</v>
      </c>
      <c r="E1220" s="917"/>
      <c r="F1220" s="966"/>
      <c r="G1220" s="228">
        <v>3639</v>
      </c>
      <c r="H1220" s="229">
        <v>3639</v>
      </c>
      <c r="I1220" s="229">
        <v>268</v>
      </c>
      <c r="J1220" s="230">
        <v>7.4</v>
      </c>
      <c r="K1220" s="250">
        <f t="shared" si="38"/>
        <v>3.2307322326592376E-7</v>
      </c>
      <c r="L1220" s="229">
        <f t="shared" si="39"/>
        <v>-3371</v>
      </c>
    </row>
    <row r="1221" spans="1:12" ht="11.85" customHeight="1">
      <c r="A1221" s="112"/>
      <c r="B1221" s="113"/>
      <c r="C1221" s="150"/>
      <c r="D1221" s="258" t="s">
        <v>1</v>
      </c>
      <c r="E1221" s="997" t="s">
        <v>435</v>
      </c>
      <c r="F1221" s="998"/>
      <c r="G1221" s="260">
        <v>3639</v>
      </c>
      <c r="H1221" s="261">
        <v>3639</v>
      </c>
      <c r="I1221" s="261">
        <v>268</v>
      </c>
      <c r="J1221" s="262">
        <v>7.4</v>
      </c>
      <c r="K1221" s="263">
        <f t="shared" si="38"/>
        <v>3.2307322326592376E-7</v>
      </c>
      <c r="L1221" s="261">
        <f t="shared" si="39"/>
        <v>-3371</v>
      </c>
    </row>
    <row r="1222" spans="1:12" s="213" customFormat="1" ht="15" customHeight="1">
      <c r="A1222" s="232"/>
      <c r="B1222" s="253"/>
      <c r="C1222" s="962" t="s">
        <v>436</v>
      </c>
      <c r="D1222" s="963"/>
      <c r="E1222" s="963"/>
      <c r="F1222" s="964"/>
      <c r="G1222" s="246">
        <v>14079</v>
      </c>
      <c r="H1222" s="247">
        <v>14079</v>
      </c>
      <c r="I1222" s="247">
        <v>14079</v>
      </c>
      <c r="J1222" s="248">
        <v>100</v>
      </c>
      <c r="K1222" s="249">
        <f t="shared" si="38"/>
        <v>1.6972193695376645E-5</v>
      </c>
      <c r="L1222" s="247">
        <f t="shared" si="39"/>
        <v>0</v>
      </c>
    </row>
    <row r="1223" spans="1:12" s="220" customFormat="1" ht="13.5" customHeight="1">
      <c r="A1223" s="112"/>
      <c r="B1223" s="113"/>
      <c r="C1223" s="221" t="s">
        <v>1</v>
      </c>
      <c r="D1223" s="965" t="s">
        <v>232</v>
      </c>
      <c r="E1223" s="917"/>
      <c r="F1223" s="966"/>
      <c r="G1223" s="228">
        <v>14079</v>
      </c>
      <c r="H1223" s="229">
        <v>14079</v>
      </c>
      <c r="I1223" s="229">
        <v>14079</v>
      </c>
      <c r="J1223" s="230">
        <v>100</v>
      </c>
      <c r="K1223" s="250">
        <f t="shared" si="38"/>
        <v>1.6972193695376645E-5</v>
      </c>
      <c r="L1223" s="229">
        <f t="shared" si="39"/>
        <v>0</v>
      </c>
    </row>
    <row r="1224" spans="1:12" ht="11.85" customHeight="1">
      <c r="A1224" s="112"/>
      <c r="B1224" s="113"/>
      <c r="C1224" s="113"/>
      <c r="D1224" s="221" t="s">
        <v>1</v>
      </c>
      <c r="E1224" s="967" t="s">
        <v>244</v>
      </c>
      <c r="F1224" s="894"/>
      <c r="G1224" s="222">
        <v>0</v>
      </c>
      <c r="H1224" s="223">
        <v>2540</v>
      </c>
      <c r="I1224" s="223">
        <v>2540</v>
      </c>
      <c r="J1224" s="224">
        <v>0</v>
      </c>
      <c r="K1224" s="225">
        <f t="shared" si="38"/>
        <v>3.0619626384158448E-6</v>
      </c>
      <c r="L1224" s="223">
        <f t="shared" si="39"/>
        <v>0</v>
      </c>
    </row>
    <row r="1225" spans="1:12" ht="28.5" customHeight="1">
      <c r="A1225" s="112"/>
      <c r="B1225" s="113"/>
      <c r="C1225" s="150"/>
      <c r="D1225" s="227"/>
      <c r="E1225" s="967" t="s">
        <v>258</v>
      </c>
      <c r="F1225" s="894"/>
      <c r="G1225" s="222">
        <v>14079</v>
      </c>
      <c r="H1225" s="223">
        <v>11539</v>
      </c>
      <c r="I1225" s="223">
        <v>11539</v>
      </c>
      <c r="J1225" s="224">
        <v>82</v>
      </c>
      <c r="K1225" s="225">
        <f t="shared" si="38"/>
        <v>1.39102310569608E-5</v>
      </c>
      <c r="L1225" s="223">
        <f t="shared" si="39"/>
        <v>0</v>
      </c>
    </row>
    <row r="1226" spans="1:12" s="213" customFormat="1" ht="15" customHeight="1">
      <c r="A1226" s="232"/>
      <c r="B1226" s="253"/>
      <c r="C1226" s="980" t="s">
        <v>437</v>
      </c>
      <c r="D1226" s="981"/>
      <c r="E1226" s="981"/>
      <c r="F1226" s="982"/>
      <c r="G1226" s="216">
        <v>42315</v>
      </c>
      <c r="H1226" s="217">
        <v>0</v>
      </c>
      <c r="I1226" s="217">
        <v>0</v>
      </c>
      <c r="J1226" s="218">
        <v>0</v>
      </c>
      <c r="K1226" s="219">
        <f t="shared" si="38"/>
        <v>0</v>
      </c>
      <c r="L1226" s="217">
        <f t="shared" si="39"/>
        <v>0</v>
      </c>
    </row>
    <row r="1227" spans="1:12" s="220" customFormat="1" ht="13.5" customHeight="1">
      <c r="A1227" s="112"/>
      <c r="B1227" s="113"/>
      <c r="C1227" s="221" t="s">
        <v>1</v>
      </c>
      <c r="D1227" s="965" t="s">
        <v>232</v>
      </c>
      <c r="E1227" s="917"/>
      <c r="F1227" s="966"/>
      <c r="G1227" s="228">
        <v>42315</v>
      </c>
      <c r="H1227" s="229">
        <v>0</v>
      </c>
      <c r="I1227" s="229">
        <v>0</v>
      </c>
      <c r="J1227" s="230">
        <v>0</v>
      </c>
      <c r="K1227" s="250">
        <f t="shared" si="38"/>
        <v>0</v>
      </c>
      <c r="L1227" s="229">
        <f t="shared" si="39"/>
        <v>0</v>
      </c>
    </row>
    <row r="1228" spans="1:12" ht="11.85" customHeight="1">
      <c r="A1228" s="112"/>
      <c r="B1228" s="113"/>
      <c r="C1228" s="113"/>
      <c r="D1228" s="221" t="s">
        <v>1</v>
      </c>
      <c r="E1228" s="967" t="s">
        <v>233</v>
      </c>
      <c r="F1228" s="894"/>
      <c r="G1228" s="222">
        <v>4224</v>
      </c>
      <c r="H1228" s="223">
        <v>0</v>
      </c>
      <c r="I1228" s="223">
        <v>0</v>
      </c>
      <c r="J1228" s="224">
        <v>0</v>
      </c>
      <c r="K1228" s="225">
        <f t="shared" si="38"/>
        <v>0</v>
      </c>
      <c r="L1228" s="223">
        <f t="shared" si="39"/>
        <v>0</v>
      </c>
    </row>
    <row r="1229" spans="1:12" ht="11.85" customHeight="1">
      <c r="A1229" s="112"/>
      <c r="B1229" s="113"/>
      <c r="C1229" s="113"/>
      <c r="D1229" s="226"/>
      <c r="E1229" s="967" t="s">
        <v>234</v>
      </c>
      <c r="F1229" s="894"/>
      <c r="G1229" s="222">
        <v>11000</v>
      </c>
      <c r="H1229" s="223">
        <v>0</v>
      </c>
      <c r="I1229" s="223">
        <v>0</v>
      </c>
      <c r="J1229" s="224">
        <v>0</v>
      </c>
      <c r="K1229" s="225">
        <f t="shared" si="38"/>
        <v>0</v>
      </c>
      <c r="L1229" s="223">
        <f t="shared" si="39"/>
        <v>0</v>
      </c>
    </row>
    <row r="1230" spans="1:12" ht="11.85" customHeight="1">
      <c r="A1230" s="112"/>
      <c r="B1230" s="113"/>
      <c r="C1230" s="113"/>
      <c r="D1230" s="226"/>
      <c r="E1230" s="967" t="s">
        <v>236</v>
      </c>
      <c r="F1230" s="894"/>
      <c r="G1230" s="222">
        <v>1821</v>
      </c>
      <c r="H1230" s="223">
        <v>0</v>
      </c>
      <c r="I1230" s="223">
        <v>0</v>
      </c>
      <c r="J1230" s="224">
        <v>0</v>
      </c>
      <c r="K1230" s="225">
        <f t="shared" si="38"/>
        <v>0</v>
      </c>
      <c r="L1230" s="223">
        <f t="shared" si="39"/>
        <v>0</v>
      </c>
    </row>
    <row r="1231" spans="1:12" ht="11.85" customHeight="1">
      <c r="A1231" s="112"/>
      <c r="B1231" s="113"/>
      <c r="C1231" s="113"/>
      <c r="D1231" s="226"/>
      <c r="E1231" s="967" t="s">
        <v>237</v>
      </c>
      <c r="F1231" s="894"/>
      <c r="G1231" s="222">
        <v>270</v>
      </c>
      <c r="H1231" s="223">
        <v>0</v>
      </c>
      <c r="I1231" s="223">
        <v>0</v>
      </c>
      <c r="J1231" s="224">
        <v>0</v>
      </c>
      <c r="K1231" s="225">
        <f t="shared" si="38"/>
        <v>0</v>
      </c>
      <c r="L1231" s="223">
        <f t="shared" si="39"/>
        <v>0</v>
      </c>
    </row>
    <row r="1232" spans="1:12" ht="11.85" customHeight="1">
      <c r="A1232" s="149"/>
      <c r="B1232" s="150"/>
      <c r="C1232" s="150"/>
      <c r="D1232" s="227"/>
      <c r="E1232" s="967" t="s">
        <v>242</v>
      </c>
      <c r="F1232" s="894"/>
      <c r="G1232" s="222">
        <v>25000</v>
      </c>
      <c r="H1232" s="223">
        <v>0</v>
      </c>
      <c r="I1232" s="223">
        <v>0</v>
      </c>
      <c r="J1232" s="224">
        <v>0</v>
      </c>
      <c r="K1232" s="225">
        <f t="shared" si="38"/>
        <v>0</v>
      </c>
      <c r="L1232" s="223">
        <f t="shared" si="39"/>
        <v>0</v>
      </c>
    </row>
    <row r="1233" spans="1:12" s="213" customFormat="1" ht="16.5" customHeight="1">
      <c r="A1233" s="959" t="s">
        <v>201</v>
      </c>
      <c r="B1233" s="960"/>
      <c r="C1233" s="960"/>
      <c r="D1233" s="960"/>
      <c r="E1233" s="960"/>
      <c r="F1233" s="961"/>
      <c r="G1233" s="825">
        <v>535300</v>
      </c>
      <c r="H1233" s="826">
        <v>896650</v>
      </c>
      <c r="I1233" s="826">
        <v>715731</v>
      </c>
      <c r="J1233" s="827">
        <v>133.69999999999999</v>
      </c>
      <c r="K1233" s="828">
        <f t="shared" si="38"/>
        <v>8.6281164612441374E-4</v>
      </c>
      <c r="L1233" s="826">
        <f t="shared" si="39"/>
        <v>-180919</v>
      </c>
    </row>
    <row r="1234" spans="1:12" s="213" customFormat="1" ht="15" customHeight="1">
      <c r="A1234" s="836" t="s">
        <v>1</v>
      </c>
      <c r="B1234" s="837"/>
      <c r="C1234" s="962" t="s">
        <v>438</v>
      </c>
      <c r="D1234" s="963"/>
      <c r="E1234" s="963"/>
      <c r="F1234" s="964"/>
      <c r="G1234" s="246">
        <v>20000</v>
      </c>
      <c r="H1234" s="247">
        <v>0</v>
      </c>
      <c r="I1234" s="247">
        <v>0</v>
      </c>
      <c r="J1234" s="248">
        <v>0</v>
      </c>
      <c r="K1234" s="249">
        <f t="shared" si="38"/>
        <v>0</v>
      </c>
      <c r="L1234" s="247">
        <f t="shared" si="39"/>
        <v>0</v>
      </c>
    </row>
    <row r="1235" spans="1:12" s="220" customFormat="1" ht="13.5" customHeight="1">
      <c r="A1235" s="821"/>
      <c r="B1235" s="233"/>
      <c r="C1235" s="221" t="s">
        <v>1</v>
      </c>
      <c r="D1235" s="965" t="s">
        <v>232</v>
      </c>
      <c r="E1235" s="917"/>
      <c r="F1235" s="966"/>
      <c r="G1235" s="228">
        <v>20000</v>
      </c>
      <c r="H1235" s="229">
        <v>0</v>
      </c>
      <c r="I1235" s="229">
        <v>0</v>
      </c>
      <c r="J1235" s="230">
        <v>0</v>
      </c>
      <c r="K1235" s="250">
        <f t="shared" si="38"/>
        <v>0</v>
      </c>
      <c r="L1235" s="229">
        <f t="shared" si="39"/>
        <v>0</v>
      </c>
    </row>
    <row r="1236" spans="1:12" ht="11.85" customHeight="1">
      <c r="A1236" s="112"/>
      <c r="B1236" s="113"/>
      <c r="C1236" s="113"/>
      <c r="D1236" s="257" t="s">
        <v>1</v>
      </c>
      <c r="E1236" s="1019" t="s">
        <v>244</v>
      </c>
      <c r="F1236" s="924"/>
      <c r="G1236" s="264">
        <v>20000</v>
      </c>
      <c r="H1236" s="265">
        <v>0</v>
      </c>
      <c r="I1236" s="265">
        <v>0</v>
      </c>
      <c r="J1236" s="266">
        <v>0</v>
      </c>
      <c r="K1236" s="267">
        <f t="shared" si="38"/>
        <v>0</v>
      </c>
      <c r="L1236" s="265">
        <f t="shared" si="39"/>
        <v>0</v>
      </c>
    </row>
    <row r="1237" spans="1:12" s="272" customFormat="1" ht="15" customHeight="1">
      <c r="A1237" s="232"/>
      <c r="B1237" s="233"/>
      <c r="C1237" s="1020" t="s">
        <v>202</v>
      </c>
      <c r="D1237" s="1021"/>
      <c r="E1237" s="1021"/>
      <c r="F1237" s="1022"/>
      <c r="G1237" s="268">
        <v>101500</v>
      </c>
      <c r="H1237" s="269">
        <v>2700</v>
      </c>
      <c r="I1237" s="269">
        <v>1249</v>
      </c>
      <c r="J1237" s="270">
        <v>1.2</v>
      </c>
      <c r="K1237" s="271">
        <f t="shared" ref="K1237:K1300" si="40">+I1237/$I$7</f>
        <v>1.5056658800714133E-6</v>
      </c>
      <c r="L1237" s="269">
        <f t="shared" si="39"/>
        <v>-1451</v>
      </c>
    </row>
    <row r="1238" spans="1:12" s="220" customFormat="1" ht="13.5" customHeight="1">
      <c r="A1238" s="112"/>
      <c r="B1238" s="113"/>
      <c r="C1238" s="226" t="s">
        <v>1</v>
      </c>
      <c r="D1238" s="994" t="s">
        <v>232</v>
      </c>
      <c r="E1238" s="995"/>
      <c r="F1238" s="996"/>
      <c r="G1238" s="833">
        <v>101500</v>
      </c>
      <c r="H1238" s="834">
        <v>2700</v>
      </c>
      <c r="I1238" s="834">
        <v>1249</v>
      </c>
      <c r="J1238" s="835">
        <v>1.2</v>
      </c>
      <c r="K1238" s="273">
        <f t="shared" si="40"/>
        <v>1.5056658800714133E-6</v>
      </c>
      <c r="L1238" s="834">
        <f t="shared" si="39"/>
        <v>-1451</v>
      </c>
    </row>
    <row r="1239" spans="1:12" ht="11.85" customHeight="1">
      <c r="A1239" s="112"/>
      <c r="B1239" s="113"/>
      <c r="C1239" s="113"/>
      <c r="D1239" s="221" t="s">
        <v>1</v>
      </c>
      <c r="E1239" s="967" t="s">
        <v>268</v>
      </c>
      <c r="F1239" s="894"/>
      <c r="G1239" s="222">
        <v>1500</v>
      </c>
      <c r="H1239" s="223">
        <v>0</v>
      </c>
      <c r="I1239" s="223">
        <v>0</v>
      </c>
      <c r="J1239" s="224">
        <v>0</v>
      </c>
      <c r="K1239" s="225">
        <f t="shared" si="40"/>
        <v>0</v>
      </c>
      <c r="L1239" s="223">
        <f t="shared" si="39"/>
        <v>0</v>
      </c>
    </row>
    <row r="1240" spans="1:12" ht="11.85" customHeight="1">
      <c r="A1240" s="112"/>
      <c r="B1240" s="113"/>
      <c r="C1240" s="113"/>
      <c r="D1240" s="226"/>
      <c r="E1240" s="967" t="s">
        <v>236</v>
      </c>
      <c r="F1240" s="894"/>
      <c r="G1240" s="222">
        <v>0</v>
      </c>
      <c r="H1240" s="223">
        <v>43</v>
      </c>
      <c r="I1240" s="223">
        <v>43</v>
      </c>
      <c r="J1240" s="224">
        <v>0</v>
      </c>
      <c r="K1240" s="225">
        <f t="shared" si="40"/>
        <v>5.1836375374756425E-8</v>
      </c>
      <c r="L1240" s="223">
        <f t="shared" si="39"/>
        <v>0</v>
      </c>
    </row>
    <row r="1241" spans="1:12" ht="11.85" customHeight="1">
      <c r="A1241" s="112"/>
      <c r="B1241" s="113"/>
      <c r="C1241" s="113"/>
      <c r="D1241" s="226"/>
      <c r="E1241" s="967" t="s">
        <v>237</v>
      </c>
      <c r="F1241" s="894"/>
      <c r="G1241" s="222">
        <v>0</v>
      </c>
      <c r="H1241" s="223">
        <v>7</v>
      </c>
      <c r="I1241" s="223">
        <v>6</v>
      </c>
      <c r="J1241" s="224">
        <v>0</v>
      </c>
      <c r="K1241" s="225">
        <f t="shared" si="40"/>
        <v>7.2329826104311292E-9</v>
      </c>
      <c r="L1241" s="223">
        <f t="shared" si="39"/>
        <v>-1</v>
      </c>
    </row>
    <row r="1242" spans="1:12" ht="11.85" customHeight="1">
      <c r="A1242" s="112"/>
      <c r="B1242" s="113"/>
      <c r="C1242" s="113"/>
      <c r="D1242" s="226"/>
      <c r="E1242" s="967" t="s">
        <v>239</v>
      </c>
      <c r="F1242" s="894"/>
      <c r="G1242" s="222">
        <v>0</v>
      </c>
      <c r="H1242" s="223">
        <v>2534</v>
      </c>
      <c r="I1242" s="223">
        <v>1200</v>
      </c>
      <c r="J1242" s="224">
        <v>0</v>
      </c>
      <c r="K1242" s="225">
        <f t="shared" si="40"/>
        <v>1.4465965220862258E-6</v>
      </c>
      <c r="L1242" s="223">
        <f t="shared" si="39"/>
        <v>-1334</v>
      </c>
    </row>
    <row r="1243" spans="1:12" ht="11.85" customHeight="1">
      <c r="A1243" s="112"/>
      <c r="B1243" s="113"/>
      <c r="C1243" s="113"/>
      <c r="D1243" s="226"/>
      <c r="E1243" s="967" t="s">
        <v>244</v>
      </c>
      <c r="F1243" s="894"/>
      <c r="G1243" s="222">
        <v>0</v>
      </c>
      <c r="H1243" s="223">
        <v>0</v>
      </c>
      <c r="I1243" s="223">
        <v>0</v>
      </c>
      <c r="J1243" s="224">
        <v>0</v>
      </c>
      <c r="K1243" s="225">
        <f t="shared" si="40"/>
        <v>0</v>
      </c>
      <c r="L1243" s="223">
        <f t="shared" si="39"/>
        <v>0</v>
      </c>
    </row>
    <row r="1244" spans="1:12" ht="11.85" customHeight="1">
      <c r="A1244" s="112"/>
      <c r="B1244" s="113"/>
      <c r="C1244" s="113"/>
      <c r="D1244" s="226"/>
      <c r="E1244" s="992" t="s">
        <v>289</v>
      </c>
      <c r="F1244" s="993"/>
      <c r="G1244" s="222">
        <v>100000</v>
      </c>
      <c r="H1244" s="223">
        <v>0</v>
      </c>
      <c r="I1244" s="223">
        <v>0</v>
      </c>
      <c r="J1244" s="224">
        <v>0</v>
      </c>
      <c r="K1244" s="225">
        <f t="shared" si="40"/>
        <v>0</v>
      </c>
      <c r="L1244" s="223">
        <f t="shared" si="39"/>
        <v>0</v>
      </c>
    </row>
    <row r="1245" spans="1:12" ht="23.25" customHeight="1">
      <c r="A1245" s="112" t="s">
        <v>1</v>
      </c>
      <c r="B1245" s="113"/>
      <c r="C1245" s="150"/>
      <c r="D1245" s="227"/>
      <c r="E1245" s="967" t="s">
        <v>357</v>
      </c>
      <c r="F1245" s="894"/>
      <c r="G1245" s="222">
        <v>0</v>
      </c>
      <c r="H1245" s="223">
        <v>116</v>
      </c>
      <c r="I1245" s="223">
        <v>0</v>
      </c>
      <c r="J1245" s="224">
        <v>0</v>
      </c>
      <c r="K1245" s="225">
        <f t="shared" si="40"/>
        <v>0</v>
      </c>
      <c r="L1245" s="223">
        <f t="shared" si="39"/>
        <v>-116</v>
      </c>
    </row>
    <row r="1246" spans="1:12" s="213" customFormat="1" ht="15" customHeight="1">
      <c r="A1246" s="232" t="s">
        <v>1</v>
      </c>
      <c r="B1246" s="233"/>
      <c r="C1246" s="1014" t="s">
        <v>203</v>
      </c>
      <c r="D1246" s="1015"/>
      <c r="E1246" s="1015"/>
      <c r="F1246" s="1016"/>
      <c r="G1246" s="216">
        <v>100400</v>
      </c>
      <c r="H1246" s="217">
        <v>361400</v>
      </c>
      <c r="I1246" s="217">
        <v>208485</v>
      </c>
      <c r="J1246" s="218">
        <v>207.6</v>
      </c>
      <c r="K1246" s="219">
        <f t="shared" si="40"/>
        <v>2.5132806325595564E-4</v>
      </c>
      <c r="L1246" s="217">
        <f t="shared" ref="L1246:L1309" si="41">+I1246-H1246</f>
        <v>-152915</v>
      </c>
    </row>
    <row r="1247" spans="1:12" s="220" customFormat="1" ht="13.5" customHeight="1">
      <c r="A1247" s="112"/>
      <c r="B1247" s="113"/>
      <c r="C1247" s="226" t="s">
        <v>1</v>
      </c>
      <c r="D1247" s="994" t="s">
        <v>232</v>
      </c>
      <c r="E1247" s="995"/>
      <c r="F1247" s="996"/>
      <c r="G1247" s="228">
        <v>100400</v>
      </c>
      <c r="H1247" s="229">
        <v>361400</v>
      </c>
      <c r="I1247" s="229">
        <v>208485</v>
      </c>
      <c r="J1247" s="230">
        <v>207.6</v>
      </c>
      <c r="K1247" s="250">
        <f t="shared" si="40"/>
        <v>2.5132806325595564E-4</v>
      </c>
      <c r="L1247" s="229">
        <f t="shared" si="41"/>
        <v>-152915</v>
      </c>
    </row>
    <row r="1248" spans="1:12" ht="11.85" customHeight="1">
      <c r="A1248" s="112"/>
      <c r="B1248" s="113"/>
      <c r="C1248" s="150"/>
      <c r="D1248" s="231" t="s">
        <v>1</v>
      </c>
      <c r="E1248" s="967" t="s">
        <v>244</v>
      </c>
      <c r="F1248" s="894"/>
      <c r="G1248" s="222">
        <v>100400</v>
      </c>
      <c r="H1248" s="223">
        <v>361400</v>
      </c>
      <c r="I1248" s="223">
        <v>208485</v>
      </c>
      <c r="J1248" s="224">
        <v>207.6</v>
      </c>
      <c r="K1248" s="225">
        <f t="shared" si="40"/>
        <v>2.5132806325595564E-4</v>
      </c>
      <c r="L1248" s="223">
        <f t="shared" si="41"/>
        <v>-152915</v>
      </c>
    </row>
    <row r="1249" spans="1:12" s="213" customFormat="1" ht="15" customHeight="1">
      <c r="A1249" s="232"/>
      <c r="B1249" s="253"/>
      <c r="C1249" s="980" t="s">
        <v>439</v>
      </c>
      <c r="D1249" s="981"/>
      <c r="E1249" s="981"/>
      <c r="F1249" s="982"/>
      <c r="G1249" s="216">
        <v>50000</v>
      </c>
      <c r="H1249" s="217">
        <v>50000</v>
      </c>
      <c r="I1249" s="217">
        <v>50000</v>
      </c>
      <c r="J1249" s="218">
        <v>100</v>
      </c>
      <c r="K1249" s="219">
        <f t="shared" si="40"/>
        <v>6.0274855086926077E-5</v>
      </c>
      <c r="L1249" s="217">
        <f t="shared" si="41"/>
        <v>0</v>
      </c>
    </row>
    <row r="1250" spans="1:12" s="220" customFormat="1" ht="13.5" customHeight="1">
      <c r="A1250" s="112"/>
      <c r="B1250" s="113"/>
      <c r="C1250" s="221" t="s">
        <v>1</v>
      </c>
      <c r="D1250" s="965" t="s">
        <v>232</v>
      </c>
      <c r="E1250" s="917"/>
      <c r="F1250" s="966"/>
      <c r="G1250" s="228">
        <v>50000</v>
      </c>
      <c r="H1250" s="229">
        <v>50000</v>
      </c>
      <c r="I1250" s="229">
        <v>50000</v>
      </c>
      <c r="J1250" s="230">
        <v>100</v>
      </c>
      <c r="K1250" s="250">
        <f t="shared" si="40"/>
        <v>6.0274855086926077E-5</v>
      </c>
      <c r="L1250" s="229">
        <f t="shared" si="41"/>
        <v>0</v>
      </c>
    </row>
    <row r="1251" spans="1:12" ht="50.25" customHeight="1">
      <c r="A1251" s="112"/>
      <c r="B1251" s="113"/>
      <c r="C1251" s="150"/>
      <c r="D1251" s="231" t="s">
        <v>1</v>
      </c>
      <c r="E1251" s="967" t="s">
        <v>309</v>
      </c>
      <c r="F1251" s="894"/>
      <c r="G1251" s="222">
        <v>50000</v>
      </c>
      <c r="H1251" s="223">
        <v>50000</v>
      </c>
      <c r="I1251" s="223">
        <v>50000</v>
      </c>
      <c r="J1251" s="224">
        <v>100</v>
      </c>
      <c r="K1251" s="225">
        <f t="shared" si="40"/>
        <v>6.0274855086926077E-5</v>
      </c>
      <c r="L1251" s="223">
        <f t="shared" si="41"/>
        <v>0</v>
      </c>
    </row>
    <row r="1252" spans="1:12" s="213" customFormat="1" ht="15" customHeight="1">
      <c r="A1252" s="232"/>
      <c r="B1252" s="253"/>
      <c r="C1252" s="980" t="s">
        <v>205</v>
      </c>
      <c r="D1252" s="981"/>
      <c r="E1252" s="981"/>
      <c r="F1252" s="982"/>
      <c r="G1252" s="216">
        <v>1000</v>
      </c>
      <c r="H1252" s="217">
        <v>0</v>
      </c>
      <c r="I1252" s="217">
        <v>0</v>
      </c>
      <c r="J1252" s="218">
        <v>0</v>
      </c>
      <c r="K1252" s="219">
        <f t="shared" si="40"/>
        <v>0</v>
      </c>
      <c r="L1252" s="217">
        <f t="shared" si="41"/>
        <v>0</v>
      </c>
    </row>
    <row r="1253" spans="1:12" s="220" customFormat="1" ht="13.5" customHeight="1">
      <c r="A1253" s="112"/>
      <c r="B1253" s="113"/>
      <c r="C1253" s="221" t="s">
        <v>1</v>
      </c>
      <c r="D1253" s="965" t="s">
        <v>232</v>
      </c>
      <c r="E1253" s="917"/>
      <c r="F1253" s="966"/>
      <c r="G1253" s="228">
        <v>1000</v>
      </c>
      <c r="H1253" s="229">
        <v>0</v>
      </c>
      <c r="I1253" s="229">
        <v>0</v>
      </c>
      <c r="J1253" s="230">
        <v>0</v>
      </c>
      <c r="K1253" s="250">
        <f t="shared" si="40"/>
        <v>0</v>
      </c>
      <c r="L1253" s="229">
        <f t="shared" si="41"/>
        <v>0</v>
      </c>
    </row>
    <row r="1254" spans="1:12" ht="11.85" customHeight="1">
      <c r="A1254" s="112"/>
      <c r="B1254" s="113"/>
      <c r="C1254" s="150"/>
      <c r="D1254" s="231" t="s">
        <v>1</v>
      </c>
      <c r="E1254" s="967" t="s">
        <v>257</v>
      </c>
      <c r="F1254" s="894"/>
      <c r="G1254" s="222">
        <v>1000</v>
      </c>
      <c r="H1254" s="223">
        <v>0</v>
      </c>
      <c r="I1254" s="223">
        <v>0</v>
      </c>
      <c r="J1254" s="224">
        <v>0</v>
      </c>
      <c r="K1254" s="225">
        <f t="shared" si="40"/>
        <v>0</v>
      </c>
      <c r="L1254" s="223">
        <f t="shared" si="41"/>
        <v>0</v>
      </c>
    </row>
    <row r="1255" spans="1:12" s="213" customFormat="1" ht="32.25" customHeight="1">
      <c r="A1255" s="232"/>
      <c r="B1255" s="253"/>
      <c r="C1255" s="980" t="s">
        <v>207</v>
      </c>
      <c r="D1255" s="981"/>
      <c r="E1255" s="981"/>
      <c r="F1255" s="982"/>
      <c r="G1255" s="216">
        <v>0</v>
      </c>
      <c r="H1255" s="217">
        <v>163440</v>
      </c>
      <c r="I1255" s="217">
        <v>153172</v>
      </c>
      <c r="J1255" s="218">
        <v>0</v>
      </c>
      <c r="K1255" s="219">
        <f t="shared" si="40"/>
        <v>1.8464840206749281E-4</v>
      </c>
      <c r="L1255" s="217">
        <f t="shared" si="41"/>
        <v>-10268</v>
      </c>
    </row>
    <row r="1256" spans="1:12" s="220" customFormat="1" ht="13.5" customHeight="1">
      <c r="A1256" s="112"/>
      <c r="B1256" s="113"/>
      <c r="C1256" s="221" t="s">
        <v>1</v>
      </c>
      <c r="D1256" s="965" t="s">
        <v>232</v>
      </c>
      <c r="E1256" s="917"/>
      <c r="F1256" s="966"/>
      <c r="G1256" s="228">
        <v>0</v>
      </c>
      <c r="H1256" s="229">
        <v>163440</v>
      </c>
      <c r="I1256" s="229">
        <v>153172</v>
      </c>
      <c r="J1256" s="230">
        <v>0</v>
      </c>
      <c r="K1256" s="250">
        <f t="shared" si="40"/>
        <v>1.8464840206749281E-4</v>
      </c>
      <c r="L1256" s="229">
        <f t="shared" si="41"/>
        <v>-10268</v>
      </c>
    </row>
    <row r="1257" spans="1:12" ht="11.85" customHeight="1">
      <c r="A1257" s="112"/>
      <c r="B1257" s="113"/>
      <c r="C1257" s="113"/>
      <c r="D1257" s="221" t="s">
        <v>1</v>
      </c>
      <c r="E1257" s="967" t="s">
        <v>239</v>
      </c>
      <c r="F1257" s="894"/>
      <c r="G1257" s="222">
        <v>0</v>
      </c>
      <c r="H1257" s="223">
        <v>8979</v>
      </c>
      <c r="I1257" s="223">
        <v>8979</v>
      </c>
      <c r="J1257" s="224">
        <v>0</v>
      </c>
      <c r="K1257" s="225">
        <f t="shared" si="40"/>
        <v>1.0824158476510184E-5</v>
      </c>
      <c r="L1257" s="223">
        <f t="shared" si="41"/>
        <v>0</v>
      </c>
    </row>
    <row r="1258" spans="1:12" ht="11.85" customHeight="1">
      <c r="A1258" s="820"/>
      <c r="B1258" s="113"/>
      <c r="C1258" s="113"/>
      <c r="D1258" s="226"/>
      <c r="E1258" s="967" t="s">
        <v>240</v>
      </c>
      <c r="F1258" s="894"/>
      <c r="G1258" s="222">
        <v>0</v>
      </c>
      <c r="H1258" s="223">
        <v>910</v>
      </c>
      <c r="I1258" s="223">
        <v>910</v>
      </c>
      <c r="J1258" s="224">
        <v>0</v>
      </c>
      <c r="K1258" s="225">
        <f t="shared" si="40"/>
        <v>1.0970023625820545E-6</v>
      </c>
      <c r="L1258" s="223">
        <f t="shared" si="41"/>
        <v>0</v>
      </c>
    </row>
    <row r="1259" spans="1:12" ht="11.85" customHeight="1">
      <c r="A1259" s="822"/>
      <c r="B1259" s="823"/>
      <c r="C1259" s="823"/>
      <c r="D1259" s="824"/>
      <c r="E1259" s="979" t="s">
        <v>244</v>
      </c>
      <c r="F1259" s="903"/>
      <c r="G1259" s="236">
        <v>0</v>
      </c>
      <c r="H1259" s="237">
        <v>153551</v>
      </c>
      <c r="I1259" s="237">
        <v>143283</v>
      </c>
      <c r="J1259" s="238">
        <v>0</v>
      </c>
      <c r="K1259" s="239">
        <f t="shared" si="40"/>
        <v>1.7272724122840058E-4</v>
      </c>
      <c r="L1259" s="237">
        <f t="shared" si="41"/>
        <v>-10268</v>
      </c>
    </row>
    <row r="1260" spans="1:12" s="213" customFormat="1" ht="15" customHeight="1">
      <c r="A1260" s="821"/>
      <c r="B1260" s="253"/>
      <c r="C1260" s="962" t="s">
        <v>208</v>
      </c>
      <c r="D1260" s="963"/>
      <c r="E1260" s="963"/>
      <c r="F1260" s="964"/>
      <c r="G1260" s="246">
        <v>262400</v>
      </c>
      <c r="H1260" s="247">
        <v>319110</v>
      </c>
      <c r="I1260" s="247">
        <v>302825</v>
      </c>
      <c r="J1260" s="248">
        <v>115.4</v>
      </c>
      <c r="K1260" s="249">
        <f t="shared" si="40"/>
        <v>3.6505465983396776E-4</v>
      </c>
      <c r="L1260" s="247">
        <f t="shared" si="41"/>
        <v>-16285</v>
      </c>
    </row>
    <row r="1261" spans="1:12" s="220" customFormat="1" ht="13.5" customHeight="1">
      <c r="A1261" s="112"/>
      <c r="B1261" s="113"/>
      <c r="C1261" s="221" t="s">
        <v>1</v>
      </c>
      <c r="D1261" s="965" t="s">
        <v>232</v>
      </c>
      <c r="E1261" s="917"/>
      <c r="F1261" s="966"/>
      <c r="G1261" s="228">
        <v>262400</v>
      </c>
      <c r="H1261" s="229">
        <v>201980</v>
      </c>
      <c r="I1261" s="229">
        <v>185695</v>
      </c>
      <c r="J1261" s="230">
        <v>70.8</v>
      </c>
      <c r="K1261" s="250">
        <f t="shared" si="40"/>
        <v>2.2385478430733476E-4</v>
      </c>
      <c r="L1261" s="229">
        <f t="shared" si="41"/>
        <v>-16285</v>
      </c>
    </row>
    <row r="1262" spans="1:12" ht="50.25" customHeight="1">
      <c r="A1262" s="112"/>
      <c r="B1262" s="113"/>
      <c r="C1262" s="113"/>
      <c r="D1262" s="221" t="s">
        <v>1</v>
      </c>
      <c r="E1262" s="967" t="s">
        <v>309</v>
      </c>
      <c r="F1262" s="894"/>
      <c r="G1262" s="222">
        <v>95000</v>
      </c>
      <c r="H1262" s="223">
        <v>59000</v>
      </c>
      <c r="I1262" s="223">
        <v>58698</v>
      </c>
      <c r="J1262" s="224">
        <v>61.8</v>
      </c>
      <c r="K1262" s="225">
        <f t="shared" si="40"/>
        <v>7.0760268877847742E-5</v>
      </c>
      <c r="L1262" s="223">
        <f t="shared" si="41"/>
        <v>-302</v>
      </c>
    </row>
    <row r="1263" spans="1:12" ht="11.85" customHeight="1">
      <c r="A1263" s="112"/>
      <c r="B1263" s="113"/>
      <c r="C1263" s="113"/>
      <c r="D1263" s="226"/>
      <c r="E1263" s="967" t="s">
        <v>240</v>
      </c>
      <c r="F1263" s="894"/>
      <c r="G1263" s="222">
        <v>70000</v>
      </c>
      <c r="H1263" s="223">
        <v>66580</v>
      </c>
      <c r="I1263" s="223">
        <v>64469</v>
      </c>
      <c r="J1263" s="224">
        <v>92.1</v>
      </c>
      <c r="K1263" s="225">
        <f t="shared" si="40"/>
        <v>7.7717192651980741E-5</v>
      </c>
      <c r="L1263" s="223">
        <f t="shared" si="41"/>
        <v>-2111</v>
      </c>
    </row>
    <row r="1264" spans="1:12" ht="11.85" customHeight="1">
      <c r="A1264" s="112"/>
      <c r="B1264" s="113"/>
      <c r="C1264" s="113"/>
      <c r="D1264" s="226"/>
      <c r="E1264" s="967" t="s">
        <v>335</v>
      </c>
      <c r="F1264" s="894"/>
      <c r="G1264" s="222">
        <v>5000</v>
      </c>
      <c r="H1264" s="223">
        <v>5000</v>
      </c>
      <c r="I1264" s="223">
        <v>269</v>
      </c>
      <c r="J1264" s="224">
        <v>5.4</v>
      </c>
      <c r="K1264" s="225">
        <f t="shared" si="40"/>
        <v>3.2427872036766228E-7</v>
      </c>
      <c r="L1264" s="223">
        <f t="shared" si="41"/>
        <v>-4731</v>
      </c>
    </row>
    <row r="1265" spans="1:12" ht="11.85" customHeight="1">
      <c r="A1265" s="112"/>
      <c r="B1265" s="113"/>
      <c r="C1265" s="113"/>
      <c r="D1265" s="226"/>
      <c r="E1265" s="967" t="s">
        <v>244</v>
      </c>
      <c r="F1265" s="894"/>
      <c r="G1265" s="222">
        <v>66400</v>
      </c>
      <c r="H1265" s="223">
        <v>35400</v>
      </c>
      <c r="I1265" s="223">
        <v>35145</v>
      </c>
      <c r="J1265" s="224">
        <v>52.9</v>
      </c>
      <c r="K1265" s="225">
        <f t="shared" si="40"/>
        <v>4.2367195640600342E-5</v>
      </c>
      <c r="L1265" s="223">
        <f t="shared" si="41"/>
        <v>-255</v>
      </c>
    </row>
    <row r="1266" spans="1:12" ht="11.85" customHeight="1">
      <c r="A1266" s="112"/>
      <c r="B1266" s="113"/>
      <c r="C1266" s="113"/>
      <c r="D1266" s="226"/>
      <c r="E1266" s="992" t="s">
        <v>289</v>
      </c>
      <c r="F1266" s="993"/>
      <c r="G1266" s="222">
        <v>10000</v>
      </c>
      <c r="H1266" s="223">
        <v>0</v>
      </c>
      <c r="I1266" s="223">
        <v>0</v>
      </c>
      <c r="J1266" s="224">
        <v>0</v>
      </c>
      <c r="K1266" s="225">
        <f t="shared" si="40"/>
        <v>0</v>
      </c>
      <c r="L1266" s="223">
        <f t="shared" si="41"/>
        <v>0</v>
      </c>
    </row>
    <row r="1267" spans="1:12" ht="12.75" customHeight="1">
      <c r="A1267" s="112"/>
      <c r="B1267" s="113"/>
      <c r="C1267" s="113"/>
      <c r="D1267" s="226"/>
      <c r="E1267" s="967" t="s">
        <v>257</v>
      </c>
      <c r="F1267" s="894"/>
      <c r="G1267" s="222">
        <v>1000</v>
      </c>
      <c r="H1267" s="223">
        <v>1000</v>
      </c>
      <c r="I1267" s="223">
        <v>733</v>
      </c>
      <c r="J1267" s="224">
        <v>73.3</v>
      </c>
      <c r="K1267" s="225">
        <f t="shared" si="40"/>
        <v>8.8362937557433624E-7</v>
      </c>
      <c r="L1267" s="223">
        <f t="shared" si="41"/>
        <v>-267</v>
      </c>
    </row>
    <row r="1268" spans="1:12" ht="26.25" customHeight="1">
      <c r="A1268" s="112"/>
      <c r="B1268" s="113"/>
      <c r="C1268" s="113"/>
      <c r="D1268" s="227"/>
      <c r="E1268" s="967" t="s">
        <v>258</v>
      </c>
      <c r="F1268" s="894"/>
      <c r="G1268" s="222">
        <v>15000</v>
      </c>
      <c r="H1268" s="223">
        <v>35000</v>
      </c>
      <c r="I1268" s="223">
        <v>26381</v>
      </c>
      <c r="J1268" s="224">
        <v>175.9</v>
      </c>
      <c r="K1268" s="225">
        <f t="shared" si="40"/>
        <v>3.1802219040963933E-5</v>
      </c>
      <c r="L1268" s="223">
        <f t="shared" si="41"/>
        <v>-8619</v>
      </c>
    </row>
    <row r="1269" spans="1:12" s="220" customFormat="1" ht="13.5" customHeight="1">
      <c r="A1269" s="112"/>
      <c r="B1269" s="113"/>
      <c r="C1269" s="226"/>
      <c r="D1269" s="965" t="s">
        <v>259</v>
      </c>
      <c r="E1269" s="917"/>
      <c r="F1269" s="966"/>
      <c r="G1269" s="228">
        <v>0</v>
      </c>
      <c r="H1269" s="229">
        <v>117130</v>
      </c>
      <c r="I1269" s="229">
        <v>117130</v>
      </c>
      <c r="J1269" s="230">
        <v>0</v>
      </c>
      <c r="K1269" s="250">
        <f t="shared" si="40"/>
        <v>1.4119987552663302E-4</v>
      </c>
      <c r="L1269" s="223">
        <f t="shared" si="41"/>
        <v>0</v>
      </c>
    </row>
    <row r="1270" spans="1:12" ht="11.85" customHeight="1">
      <c r="A1270" s="149"/>
      <c r="B1270" s="150"/>
      <c r="C1270" s="150"/>
      <c r="D1270" s="258" t="s">
        <v>1</v>
      </c>
      <c r="E1270" s="967" t="s">
        <v>260</v>
      </c>
      <c r="F1270" s="894"/>
      <c r="G1270" s="222">
        <v>0</v>
      </c>
      <c r="H1270" s="223">
        <v>117130</v>
      </c>
      <c r="I1270" s="223">
        <v>117130</v>
      </c>
      <c r="J1270" s="224">
        <v>0</v>
      </c>
      <c r="K1270" s="225">
        <f t="shared" si="40"/>
        <v>1.4119987552663302E-4</v>
      </c>
      <c r="L1270" s="223">
        <f t="shared" si="41"/>
        <v>0</v>
      </c>
    </row>
    <row r="1271" spans="1:12" s="213" customFormat="1" ht="18" customHeight="1">
      <c r="A1271" s="959" t="s">
        <v>209</v>
      </c>
      <c r="B1271" s="960"/>
      <c r="C1271" s="960"/>
      <c r="D1271" s="960"/>
      <c r="E1271" s="960"/>
      <c r="F1271" s="961"/>
      <c r="G1271" s="825">
        <v>71778859</v>
      </c>
      <c r="H1271" s="826">
        <v>54454358</v>
      </c>
      <c r="I1271" s="826">
        <v>54186785</v>
      </c>
      <c r="J1271" s="827">
        <v>75.5</v>
      </c>
      <c r="K1271" s="828">
        <f t="shared" si="40"/>
        <v>6.5322012270028387E-2</v>
      </c>
      <c r="L1271" s="826">
        <f t="shared" si="41"/>
        <v>-267573</v>
      </c>
    </row>
    <row r="1272" spans="1:12" s="213" customFormat="1" ht="12" customHeight="1">
      <c r="A1272" s="821" t="s">
        <v>1</v>
      </c>
      <c r="B1272" s="253"/>
      <c r="C1272" s="962" t="s">
        <v>210</v>
      </c>
      <c r="D1272" s="963"/>
      <c r="E1272" s="963"/>
      <c r="F1272" s="964"/>
      <c r="G1272" s="246">
        <v>1198000</v>
      </c>
      <c r="H1272" s="247">
        <v>921010</v>
      </c>
      <c r="I1272" s="247">
        <v>917673</v>
      </c>
      <c r="J1272" s="248">
        <v>76.599999999999994</v>
      </c>
      <c r="K1272" s="249">
        <f t="shared" si="40"/>
        <v>1.1062521418436942E-3</v>
      </c>
      <c r="L1272" s="247">
        <f t="shared" si="41"/>
        <v>-3337</v>
      </c>
    </row>
    <row r="1273" spans="1:12" s="220" customFormat="1" ht="13.5" customHeight="1">
      <c r="A1273" s="112"/>
      <c r="B1273" s="113"/>
      <c r="C1273" s="221" t="s">
        <v>1</v>
      </c>
      <c r="D1273" s="965" t="s">
        <v>232</v>
      </c>
      <c r="E1273" s="917"/>
      <c r="F1273" s="966"/>
      <c r="G1273" s="228">
        <v>1198000</v>
      </c>
      <c r="H1273" s="229">
        <v>921010</v>
      </c>
      <c r="I1273" s="229">
        <v>917673</v>
      </c>
      <c r="J1273" s="230">
        <v>76.599999999999994</v>
      </c>
      <c r="K1273" s="250">
        <f t="shared" si="40"/>
        <v>1.1062521418436942E-3</v>
      </c>
      <c r="L1273" s="229">
        <f t="shared" si="41"/>
        <v>-3337</v>
      </c>
    </row>
    <row r="1274" spans="1:12" ht="54" customHeight="1">
      <c r="A1274" s="112"/>
      <c r="B1274" s="113"/>
      <c r="C1274" s="113"/>
      <c r="D1274" s="221" t="s">
        <v>1</v>
      </c>
      <c r="E1274" s="967" t="s">
        <v>309</v>
      </c>
      <c r="F1274" s="894"/>
      <c r="G1274" s="222">
        <v>400000</v>
      </c>
      <c r="H1274" s="223">
        <v>694000</v>
      </c>
      <c r="I1274" s="223">
        <v>693961</v>
      </c>
      <c r="J1274" s="224">
        <v>173.5</v>
      </c>
      <c r="K1274" s="225">
        <f t="shared" si="40"/>
        <v>8.365679742195661E-4</v>
      </c>
      <c r="L1274" s="223">
        <f t="shared" si="41"/>
        <v>-39</v>
      </c>
    </row>
    <row r="1275" spans="1:12" ht="11.85" customHeight="1">
      <c r="A1275" s="112"/>
      <c r="B1275" s="113"/>
      <c r="C1275" s="113"/>
      <c r="D1275" s="226"/>
      <c r="E1275" s="967" t="s">
        <v>268</v>
      </c>
      <c r="F1275" s="894"/>
      <c r="G1275" s="222">
        <v>0</v>
      </c>
      <c r="H1275" s="223">
        <v>0</v>
      </c>
      <c r="I1275" s="223">
        <v>0</v>
      </c>
      <c r="J1275" s="224">
        <v>0</v>
      </c>
      <c r="K1275" s="225">
        <f t="shared" si="40"/>
        <v>0</v>
      </c>
      <c r="L1275" s="223">
        <f t="shared" si="41"/>
        <v>0</v>
      </c>
    </row>
    <row r="1276" spans="1:12" ht="21" customHeight="1">
      <c r="A1276" s="112"/>
      <c r="B1276" s="113"/>
      <c r="C1276" s="113"/>
      <c r="D1276" s="226"/>
      <c r="E1276" s="967" t="s">
        <v>306</v>
      </c>
      <c r="F1276" s="894"/>
      <c r="G1276" s="222">
        <v>85000</v>
      </c>
      <c r="H1276" s="223">
        <v>88250</v>
      </c>
      <c r="I1276" s="223">
        <v>87500</v>
      </c>
      <c r="J1276" s="224">
        <v>102.9</v>
      </c>
      <c r="K1276" s="225">
        <f t="shared" si="40"/>
        <v>1.0548099640212063E-4</v>
      </c>
      <c r="L1276" s="223">
        <f t="shared" si="41"/>
        <v>-750</v>
      </c>
    </row>
    <row r="1277" spans="1:12" ht="11.85" customHeight="1">
      <c r="A1277" s="112"/>
      <c r="B1277" s="113"/>
      <c r="C1277" s="113"/>
      <c r="D1277" s="226"/>
      <c r="E1277" s="967" t="s">
        <v>440</v>
      </c>
      <c r="F1277" s="894"/>
      <c r="G1277" s="222">
        <v>36000</v>
      </c>
      <c r="H1277" s="223">
        <v>64000</v>
      </c>
      <c r="I1277" s="223">
        <v>62579</v>
      </c>
      <c r="J1277" s="224">
        <v>173.8</v>
      </c>
      <c r="K1277" s="225">
        <f t="shared" si="40"/>
        <v>7.5438803129694942E-5</v>
      </c>
      <c r="L1277" s="223">
        <f t="shared" si="41"/>
        <v>-1421</v>
      </c>
    </row>
    <row r="1278" spans="1:12" ht="11.85" customHeight="1">
      <c r="A1278" s="112"/>
      <c r="B1278" s="113"/>
      <c r="C1278" s="113"/>
      <c r="D1278" s="226"/>
      <c r="E1278" s="967" t="s">
        <v>239</v>
      </c>
      <c r="F1278" s="894"/>
      <c r="G1278" s="222">
        <v>12000</v>
      </c>
      <c r="H1278" s="223">
        <v>0</v>
      </c>
      <c r="I1278" s="223">
        <v>0</v>
      </c>
      <c r="J1278" s="224">
        <v>0</v>
      </c>
      <c r="K1278" s="225">
        <f t="shared" si="40"/>
        <v>0</v>
      </c>
      <c r="L1278" s="223">
        <f t="shared" si="41"/>
        <v>0</v>
      </c>
    </row>
    <row r="1279" spans="1:12" ht="11.85" customHeight="1">
      <c r="A1279" s="112"/>
      <c r="B1279" s="113"/>
      <c r="C1279" s="113"/>
      <c r="D1279" s="226"/>
      <c r="E1279" s="967" t="s">
        <v>240</v>
      </c>
      <c r="F1279" s="894"/>
      <c r="G1279" s="222">
        <v>20000</v>
      </c>
      <c r="H1279" s="223">
        <v>19500</v>
      </c>
      <c r="I1279" s="223">
        <v>18742</v>
      </c>
      <c r="J1279" s="224">
        <v>93.7</v>
      </c>
      <c r="K1279" s="225">
        <f t="shared" si="40"/>
        <v>2.2593426680783369E-5</v>
      </c>
      <c r="L1279" s="223">
        <f t="shared" si="41"/>
        <v>-758</v>
      </c>
    </row>
    <row r="1280" spans="1:12" ht="11.85" customHeight="1">
      <c r="A1280" s="112" t="s">
        <v>1</v>
      </c>
      <c r="B1280" s="113"/>
      <c r="C1280" s="113"/>
      <c r="D1280" s="226"/>
      <c r="E1280" s="967" t="s">
        <v>244</v>
      </c>
      <c r="F1280" s="894"/>
      <c r="G1280" s="222">
        <v>495000</v>
      </c>
      <c r="H1280" s="223">
        <v>19260</v>
      </c>
      <c r="I1280" s="223">
        <v>18891</v>
      </c>
      <c r="J1280" s="224">
        <v>3.8</v>
      </c>
      <c r="K1280" s="225">
        <f t="shared" si="40"/>
        <v>2.2773045748942409E-5</v>
      </c>
      <c r="L1280" s="223">
        <f t="shared" si="41"/>
        <v>-369</v>
      </c>
    </row>
    <row r="1281" spans="1:12" ht="11.85" customHeight="1">
      <c r="A1281" s="112"/>
      <c r="B1281" s="113"/>
      <c r="C1281" s="150"/>
      <c r="D1281" s="227"/>
      <c r="E1281" s="967" t="s">
        <v>289</v>
      </c>
      <c r="F1281" s="894"/>
      <c r="G1281" s="222">
        <v>150000</v>
      </c>
      <c r="H1281" s="223">
        <v>36000</v>
      </c>
      <c r="I1281" s="223">
        <v>36000</v>
      </c>
      <c r="J1281" s="224">
        <v>24</v>
      </c>
      <c r="K1281" s="225">
        <f t="shared" si="40"/>
        <v>4.3397895662586772E-5</v>
      </c>
      <c r="L1281" s="223">
        <f t="shared" si="41"/>
        <v>0</v>
      </c>
    </row>
    <row r="1282" spans="1:12" s="213" customFormat="1" ht="11.25" customHeight="1">
      <c r="A1282" s="232" t="s">
        <v>1</v>
      </c>
      <c r="B1282" s="253"/>
      <c r="C1282" s="980" t="s">
        <v>211</v>
      </c>
      <c r="D1282" s="981"/>
      <c r="E1282" s="981"/>
      <c r="F1282" s="982"/>
      <c r="G1282" s="216">
        <v>32758293</v>
      </c>
      <c r="H1282" s="217">
        <v>18655693</v>
      </c>
      <c r="I1282" s="217">
        <v>18655693</v>
      </c>
      <c r="J1282" s="218">
        <v>57</v>
      </c>
      <c r="K1282" s="219">
        <f t="shared" si="40"/>
        <v>2.2489383842423622E-2</v>
      </c>
      <c r="L1282" s="217">
        <f t="shared" si="41"/>
        <v>0</v>
      </c>
    </row>
    <row r="1283" spans="1:12" s="220" customFormat="1" ht="13.5" customHeight="1">
      <c r="A1283" s="112"/>
      <c r="B1283" s="113"/>
      <c r="C1283" s="221" t="s">
        <v>1</v>
      </c>
      <c r="D1283" s="965" t="s">
        <v>232</v>
      </c>
      <c r="E1283" s="917"/>
      <c r="F1283" s="966"/>
      <c r="G1283" s="228">
        <v>16430000</v>
      </c>
      <c r="H1283" s="229">
        <v>17292164</v>
      </c>
      <c r="I1283" s="229">
        <v>17292164</v>
      </c>
      <c r="J1283" s="230">
        <v>105.3</v>
      </c>
      <c r="K1283" s="250">
        <f t="shared" si="40"/>
        <v>2.08456535847872E-2</v>
      </c>
      <c r="L1283" s="229">
        <f t="shared" si="41"/>
        <v>0</v>
      </c>
    </row>
    <row r="1284" spans="1:12" ht="26.25" customHeight="1">
      <c r="A1284" s="820" t="s">
        <v>1</v>
      </c>
      <c r="B1284" s="113"/>
      <c r="C1284" s="113"/>
      <c r="D1284" s="226"/>
      <c r="E1284" s="997" t="s">
        <v>441</v>
      </c>
      <c r="F1284" s="998"/>
      <c r="G1284" s="260">
        <v>14430000</v>
      </c>
      <c r="H1284" s="261">
        <v>16424950</v>
      </c>
      <c r="I1284" s="261">
        <v>16424950</v>
      </c>
      <c r="J1284" s="262">
        <v>113.8</v>
      </c>
      <c r="K1284" s="263">
        <f t="shared" si="40"/>
        <v>1.9800229621200129E-2</v>
      </c>
      <c r="L1284" s="261">
        <f t="shared" si="41"/>
        <v>0</v>
      </c>
    </row>
    <row r="1285" spans="1:12" ht="38.25" customHeight="1">
      <c r="A1285" s="820"/>
      <c r="B1285" s="113"/>
      <c r="C1285" s="113"/>
      <c r="D1285" s="226"/>
      <c r="E1285" s="986" t="s">
        <v>370</v>
      </c>
      <c r="F1285" s="906"/>
      <c r="G1285" s="240">
        <v>500000</v>
      </c>
      <c r="H1285" s="241">
        <v>500000</v>
      </c>
      <c r="I1285" s="241">
        <v>500000</v>
      </c>
      <c r="J1285" s="242">
        <v>100</v>
      </c>
      <c r="K1285" s="243">
        <f t="shared" si="40"/>
        <v>6.0274855086926075E-4</v>
      </c>
      <c r="L1285" s="241">
        <f t="shared" si="41"/>
        <v>0</v>
      </c>
    </row>
    <row r="1286" spans="1:12" ht="24.75" customHeight="1">
      <c r="A1286" s="112"/>
      <c r="B1286" s="113"/>
      <c r="C1286" s="113"/>
      <c r="D1286" s="227"/>
      <c r="E1286" s="967" t="s">
        <v>375</v>
      </c>
      <c r="F1286" s="894"/>
      <c r="G1286" s="222">
        <v>1500000</v>
      </c>
      <c r="H1286" s="223">
        <v>367214</v>
      </c>
      <c r="I1286" s="223">
        <v>367214</v>
      </c>
      <c r="J1286" s="224">
        <v>24.5</v>
      </c>
      <c r="K1286" s="225">
        <f t="shared" si="40"/>
        <v>4.4267541271780943E-4</v>
      </c>
      <c r="L1286" s="223">
        <f t="shared" si="41"/>
        <v>0</v>
      </c>
    </row>
    <row r="1287" spans="1:12" s="220" customFormat="1" ht="13.5" customHeight="1">
      <c r="A1287" s="112"/>
      <c r="B1287" s="113"/>
      <c r="C1287" s="226"/>
      <c r="D1287" s="994" t="s">
        <v>259</v>
      </c>
      <c r="E1287" s="995"/>
      <c r="F1287" s="996"/>
      <c r="G1287" s="833">
        <v>16328293</v>
      </c>
      <c r="H1287" s="834">
        <v>1363529</v>
      </c>
      <c r="I1287" s="834">
        <v>1363529</v>
      </c>
      <c r="J1287" s="835">
        <v>8.3000000000000007</v>
      </c>
      <c r="K1287" s="273">
        <f t="shared" si="40"/>
        <v>1.6437302576364245E-3</v>
      </c>
      <c r="L1287" s="834">
        <f t="shared" si="41"/>
        <v>0</v>
      </c>
    </row>
    <row r="1288" spans="1:12" ht="42" customHeight="1">
      <c r="A1288" s="112"/>
      <c r="B1288" s="113"/>
      <c r="C1288" s="150"/>
      <c r="D1288" s="231" t="s">
        <v>1</v>
      </c>
      <c r="E1288" s="967" t="s">
        <v>413</v>
      </c>
      <c r="F1288" s="894"/>
      <c r="G1288" s="222">
        <v>16328293</v>
      </c>
      <c r="H1288" s="223">
        <v>1363529</v>
      </c>
      <c r="I1288" s="223">
        <v>1363529</v>
      </c>
      <c r="J1288" s="224">
        <v>8.3000000000000007</v>
      </c>
      <c r="K1288" s="225">
        <f t="shared" si="40"/>
        <v>1.6437302576364245E-3</v>
      </c>
      <c r="L1288" s="223">
        <f t="shared" si="41"/>
        <v>0</v>
      </c>
    </row>
    <row r="1289" spans="1:12" s="213" customFormat="1" ht="15" customHeight="1">
      <c r="A1289" s="232"/>
      <c r="B1289" s="253"/>
      <c r="C1289" s="980" t="s">
        <v>442</v>
      </c>
      <c r="D1289" s="981"/>
      <c r="E1289" s="981"/>
      <c r="F1289" s="982"/>
      <c r="G1289" s="216">
        <v>300000</v>
      </c>
      <c r="H1289" s="217">
        <v>300000</v>
      </c>
      <c r="I1289" s="217">
        <v>300000</v>
      </c>
      <c r="J1289" s="218">
        <v>100</v>
      </c>
      <c r="K1289" s="219">
        <f t="shared" si="40"/>
        <v>3.6164913052155647E-4</v>
      </c>
      <c r="L1289" s="217">
        <f t="shared" si="41"/>
        <v>0</v>
      </c>
    </row>
    <row r="1290" spans="1:12" s="220" customFormat="1" ht="13.5" customHeight="1">
      <c r="A1290" s="112"/>
      <c r="B1290" s="113"/>
      <c r="C1290" s="221" t="s">
        <v>1</v>
      </c>
      <c r="D1290" s="965" t="s">
        <v>232</v>
      </c>
      <c r="E1290" s="917"/>
      <c r="F1290" s="966"/>
      <c r="G1290" s="228">
        <v>300000</v>
      </c>
      <c r="H1290" s="229">
        <v>300000</v>
      </c>
      <c r="I1290" s="229">
        <v>300000</v>
      </c>
      <c r="J1290" s="230">
        <v>100</v>
      </c>
      <c r="K1290" s="250">
        <f t="shared" si="40"/>
        <v>3.6164913052155647E-4</v>
      </c>
      <c r="L1290" s="229">
        <f t="shared" si="41"/>
        <v>0</v>
      </c>
    </row>
    <row r="1291" spans="1:12" ht="39" customHeight="1">
      <c r="A1291" s="112"/>
      <c r="B1291" s="113"/>
      <c r="C1291" s="150"/>
      <c r="D1291" s="231" t="s">
        <v>1</v>
      </c>
      <c r="E1291" s="967" t="s">
        <v>370</v>
      </c>
      <c r="F1291" s="894"/>
      <c r="G1291" s="222">
        <v>300000</v>
      </c>
      <c r="H1291" s="223">
        <v>300000</v>
      </c>
      <c r="I1291" s="223">
        <v>300000</v>
      </c>
      <c r="J1291" s="224">
        <v>100</v>
      </c>
      <c r="K1291" s="225">
        <f t="shared" si="40"/>
        <v>3.6164913052155647E-4</v>
      </c>
      <c r="L1291" s="223">
        <f t="shared" si="41"/>
        <v>0</v>
      </c>
    </row>
    <row r="1292" spans="1:12" s="213" customFormat="1" ht="15" customHeight="1">
      <c r="A1292" s="232"/>
      <c r="B1292" s="253"/>
      <c r="C1292" s="980" t="s">
        <v>213</v>
      </c>
      <c r="D1292" s="981"/>
      <c r="E1292" s="981"/>
      <c r="F1292" s="982"/>
      <c r="G1292" s="216">
        <v>10175619</v>
      </c>
      <c r="H1292" s="217">
        <v>8144106</v>
      </c>
      <c r="I1292" s="217">
        <v>8117086</v>
      </c>
      <c r="J1292" s="218">
        <v>79.8</v>
      </c>
      <c r="K1292" s="219">
        <f t="shared" si="40"/>
        <v>9.7851236475623282E-3</v>
      </c>
      <c r="L1292" s="217">
        <f t="shared" si="41"/>
        <v>-27020</v>
      </c>
    </row>
    <row r="1293" spans="1:12" s="220" customFormat="1" ht="13.5" customHeight="1">
      <c r="A1293" s="112"/>
      <c r="B1293" s="113"/>
      <c r="C1293" s="221" t="s">
        <v>1</v>
      </c>
      <c r="D1293" s="965" t="s">
        <v>232</v>
      </c>
      <c r="E1293" s="917"/>
      <c r="F1293" s="966"/>
      <c r="G1293" s="228">
        <v>6514089</v>
      </c>
      <c r="H1293" s="229">
        <v>7326410</v>
      </c>
      <c r="I1293" s="229">
        <v>7317499</v>
      </c>
      <c r="J1293" s="230">
        <v>112.3</v>
      </c>
      <c r="K1293" s="250">
        <f t="shared" si="40"/>
        <v>8.8212238364745298E-3</v>
      </c>
      <c r="L1293" s="229">
        <f t="shared" si="41"/>
        <v>-8911</v>
      </c>
    </row>
    <row r="1294" spans="1:12" ht="25.5" customHeight="1">
      <c r="A1294" s="112"/>
      <c r="B1294" s="113"/>
      <c r="C1294" s="113"/>
      <c r="D1294" s="221" t="s">
        <v>1</v>
      </c>
      <c r="E1294" s="967" t="s">
        <v>441</v>
      </c>
      <c r="F1294" s="894"/>
      <c r="G1294" s="222">
        <v>6464089</v>
      </c>
      <c r="H1294" s="223">
        <v>6874774</v>
      </c>
      <c r="I1294" s="223">
        <v>6874774</v>
      </c>
      <c r="J1294" s="224">
        <v>106.3</v>
      </c>
      <c r="K1294" s="225">
        <f t="shared" si="40"/>
        <v>8.287520132107342E-3</v>
      </c>
      <c r="L1294" s="223">
        <f t="shared" si="41"/>
        <v>0</v>
      </c>
    </row>
    <row r="1295" spans="1:12" ht="24.75" customHeight="1">
      <c r="A1295" s="112"/>
      <c r="B1295" s="113"/>
      <c r="C1295" s="113"/>
      <c r="D1295" s="227"/>
      <c r="E1295" s="967" t="s">
        <v>375</v>
      </c>
      <c r="F1295" s="894"/>
      <c r="G1295" s="222">
        <v>50000</v>
      </c>
      <c r="H1295" s="223">
        <v>451636</v>
      </c>
      <c r="I1295" s="223">
        <v>442725</v>
      </c>
      <c r="J1295" s="224">
        <v>885.4</v>
      </c>
      <c r="K1295" s="225">
        <f t="shared" si="40"/>
        <v>5.3370370436718693E-4</v>
      </c>
      <c r="L1295" s="223">
        <f t="shared" si="41"/>
        <v>-8911</v>
      </c>
    </row>
    <row r="1296" spans="1:12" s="220" customFormat="1" ht="13.5" customHeight="1">
      <c r="A1296" s="112"/>
      <c r="B1296" s="113"/>
      <c r="C1296" s="226"/>
      <c r="D1296" s="965" t="s">
        <v>259</v>
      </c>
      <c r="E1296" s="917"/>
      <c r="F1296" s="966"/>
      <c r="G1296" s="228">
        <v>3661530</v>
      </c>
      <c r="H1296" s="229">
        <v>817696</v>
      </c>
      <c r="I1296" s="229">
        <v>799586</v>
      </c>
      <c r="J1296" s="230">
        <v>21.8</v>
      </c>
      <c r="K1296" s="250">
        <f t="shared" si="40"/>
        <v>9.6389860559069741E-4</v>
      </c>
      <c r="L1296" s="229">
        <f t="shared" si="41"/>
        <v>-18110</v>
      </c>
    </row>
    <row r="1297" spans="1:12" ht="39" customHeight="1">
      <c r="A1297" s="112"/>
      <c r="B1297" s="113"/>
      <c r="C1297" s="113"/>
      <c r="D1297" s="221" t="s">
        <v>1</v>
      </c>
      <c r="E1297" s="967" t="s">
        <v>413</v>
      </c>
      <c r="F1297" s="894"/>
      <c r="G1297" s="222">
        <v>3661530</v>
      </c>
      <c r="H1297" s="223">
        <v>617696</v>
      </c>
      <c r="I1297" s="223">
        <v>599586</v>
      </c>
      <c r="J1297" s="224">
        <v>16.399999999999999</v>
      </c>
      <c r="K1297" s="225">
        <f t="shared" si="40"/>
        <v>7.2279918524299313E-4</v>
      </c>
      <c r="L1297" s="223">
        <f t="shared" si="41"/>
        <v>-18110</v>
      </c>
    </row>
    <row r="1298" spans="1:12" ht="42" customHeight="1">
      <c r="A1298" s="112"/>
      <c r="B1298" s="113"/>
      <c r="C1298" s="150"/>
      <c r="D1298" s="227"/>
      <c r="E1298" s="967" t="s">
        <v>443</v>
      </c>
      <c r="F1298" s="894"/>
      <c r="G1298" s="222">
        <v>0</v>
      </c>
      <c r="H1298" s="223">
        <v>200000</v>
      </c>
      <c r="I1298" s="223">
        <v>200000</v>
      </c>
      <c r="J1298" s="224">
        <v>0</v>
      </c>
      <c r="K1298" s="225">
        <f t="shared" si="40"/>
        <v>2.4109942034770431E-4</v>
      </c>
      <c r="L1298" s="223">
        <f t="shared" si="41"/>
        <v>0</v>
      </c>
    </row>
    <row r="1299" spans="1:12" s="213" customFormat="1" ht="15" customHeight="1">
      <c r="A1299" s="232"/>
      <c r="B1299" s="253"/>
      <c r="C1299" s="980" t="s">
        <v>214</v>
      </c>
      <c r="D1299" s="981"/>
      <c r="E1299" s="981"/>
      <c r="F1299" s="982"/>
      <c r="G1299" s="216">
        <v>10838400</v>
      </c>
      <c r="H1299" s="217">
        <v>11788673</v>
      </c>
      <c r="I1299" s="217">
        <v>11788673</v>
      </c>
      <c r="J1299" s="218">
        <v>108.8</v>
      </c>
      <c r="K1299" s="219">
        <f t="shared" si="40"/>
        <v>1.4211211134843162E-2</v>
      </c>
      <c r="L1299" s="217">
        <f t="shared" si="41"/>
        <v>0</v>
      </c>
    </row>
    <row r="1300" spans="1:12" s="220" customFormat="1" ht="13.5" customHeight="1">
      <c r="A1300" s="112"/>
      <c r="B1300" s="113"/>
      <c r="C1300" s="106" t="s">
        <v>1</v>
      </c>
      <c r="D1300" s="1005" t="s">
        <v>232</v>
      </c>
      <c r="E1300" s="1006"/>
      <c r="F1300" s="1007"/>
      <c r="G1300" s="228">
        <v>10838400</v>
      </c>
      <c r="H1300" s="229">
        <v>11103018</v>
      </c>
      <c r="I1300" s="229">
        <v>11103018</v>
      </c>
      <c r="J1300" s="230">
        <v>102.4</v>
      </c>
      <c r="K1300" s="250">
        <f t="shared" si="40"/>
        <v>1.3384656019550635E-2</v>
      </c>
      <c r="L1300" s="229">
        <f t="shared" si="41"/>
        <v>0</v>
      </c>
    </row>
    <row r="1301" spans="1:12" ht="23.25" customHeight="1">
      <c r="A1301" s="112"/>
      <c r="B1301" s="113"/>
      <c r="C1301" s="113"/>
      <c r="D1301" s="226" t="s">
        <v>1</v>
      </c>
      <c r="E1301" s="986" t="s">
        <v>441</v>
      </c>
      <c r="F1301" s="906"/>
      <c r="G1301" s="222">
        <v>10588400</v>
      </c>
      <c r="H1301" s="223">
        <v>10853018</v>
      </c>
      <c r="I1301" s="223">
        <v>10853018</v>
      </c>
      <c r="J1301" s="224">
        <v>102.5</v>
      </c>
      <c r="K1301" s="225">
        <f t="shared" ref="K1301:K1364" si="42">+I1301/$I$7</f>
        <v>1.3083281744116005E-2</v>
      </c>
      <c r="L1301" s="223">
        <f t="shared" si="41"/>
        <v>0</v>
      </c>
    </row>
    <row r="1302" spans="1:12" ht="25.5" customHeight="1">
      <c r="A1302" s="112"/>
      <c r="B1302" s="113"/>
      <c r="C1302" s="113"/>
      <c r="D1302" s="227"/>
      <c r="E1302" s="967" t="s">
        <v>375</v>
      </c>
      <c r="F1302" s="894"/>
      <c r="G1302" s="222">
        <v>250000</v>
      </c>
      <c r="H1302" s="223">
        <v>250000</v>
      </c>
      <c r="I1302" s="223">
        <v>250000</v>
      </c>
      <c r="J1302" s="224">
        <v>100</v>
      </c>
      <c r="K1302" s="225">
        <f t="shared" si="42"/>
        <v>3.0137427543463038E-4</v>
      </c>
      <c r="L1302" s="223">
        <f t="shared" si="41"/>
        <v>0</v>
      </c>
    </row>
    <row r="1303" spans="1:12" s="220" customFormat="1" ht="13.5" customHeight="1">
      <c r="A1303" s="112"/>
      <c r="B1303" s="113"/>
      <c r="C1303" s="226"/>
      <c r="D1303" s="965" t="s">
        <v>259</v>
      </c>
      <c r="E1303" s="917"/>
      <c r="F1303" s="966"/>
      <c r="G1303" s="228">
        <v>0</v>
      </c>
      <c r="H1303" s="229">
        <v>685655</v>
      </c>
      <c r="I1303" s="229">
        <v>685655</v>
      </c>
      <c r="J1303" s="230">
        <v>0</v>
      </c>
      <c r="K1303" s="250">
        <f t="shared" si="42"/>
        <v>8.2655511529252594E-4</v>
      </c>
      <c r="L1303" s="229">
        <f t="shared" si="41"/>
        <v>0</v>
      </c>
    </row>
    <row r="1304" spans="1:12" ht="42" customHeight="1">
      <c r="A1304" s="112"/>
      <c r="B1304" s="113"/>
      <c r="C1304" s="150"/>
      <c r="D1304" s="231" t="s">
        <v>1</v>
      </c>
      <c r="E1304" s="967" t="s">
        <v>443</v>
      </c>
      <c r="F1304" s="894"/>
      <c r="G1304" s="222">
        <v>0</v>
      </c>
      <c r="H1304" s="223">
        <v>685655</v>
      </c>
      <c r="I1304" s="223">
        <v>685655</v>
      </c>
      <c r="J1304" s="224">
        <v>0</v>
      </c>
      <c r="K1304" s="225">
        <f t="shared" si="42"/>
        <v>8.2655511529252594E-4</v>
      </c>
      <c r="L1304" s="223">
        <f t="shared" si="41"/>
        <v>0</v>
      </c>
    </row>
    <row r="1305" spans="1:12" s="213" customFormat="1" ht="15" customHeight="1">
      <c r="A1305" s="232"/>
      <c r="B1305" s="253"/>
      <c r="C1305" s="1014" t="s">
        <v>215</v>
      </c>
      <c r="D1305" s="1015"/>
      <c r="E1305" s="1015"/>
      <c r="F1305" s="1016"/>
      <c r="G1305" s="216">
        <v>14514751</v>
      </c>
      <c r="H1305" s="217">
        <v>11111765</v>
      </c>
      <c r="I1305" s="217">
        <v>10883457</v>
      </c>
      <c r="J1305" s="218">
        <v>75</v>
      </c>
      <c r="K1305" s="219">
        <f t="shared" si="42"/>
        <v>1.3119975870395824E-2</v>
      </c>
      <c r="L1305" s="217">
        <f t="shared" si="41"/>
        <v>-228308</v>
      </c>
    </row>
    <row r="1306" spans="1:12" s="220" customFormat="1" ht="13.5" customHeight="1">
      <c r="A1306" s="112"/>
      <c r="B1306" s="113"/>
      <c r="C1306" s="226" t="s">
        <v>1</v>
      </c>
      <c r="D1306" s="994" t="s">
        <v>232</v>
      </c>
      <c r="E1306" s="995"/>
      <c r="F1306" s="996"/>
      <c r="G1306" s="228">
        <v>7676564</v>
      </c>
      <c r="H1306" s="229">
        <v>8556601</v>
      </c>
      <c r="I1306" s="229">
        <v>8328293</v>
      </c>
      <c r="J1306" s="230">
        <v>108.5</v>
      </c>
      <c r="K1306" s="250">
        <f t="shared" si="42"/>
        <v>1.0039733073929217E-2</v>
      </c>
      <c r="L1306" s="229">
        <f t="shared" si="41"/>
        <v>-228308</v>
      </c>
    </row>
    <row r="1307" spans="1:12" ht="23.25" customHeight="1">
      <c r="A1307" s="112"/>
      <c r="B1307" s="113"/>
      <c r="C1307" s="113"/>
      <c r="D1307" s="221" t="s">
        <v>1</v>
      </c>
      <c r="E1307" s="967" t="s">
        <v>441</v>
      </c>
      <c r="F1307" s="894"/>
      <c r="G1307" s="222">
        <v>6976564</v>
      </c>
      <c r="H1307" s="223">
        <v>7616101</v>
      </c>
      <c r="I1307" s="223">
        <v>7616101</v>
      </c>
      <c r="J1307" s="224">
        <v>109.2</v>
      </c>
      <c r="K1307" s="225">
        <f t="shared" si="42"/>
        <v>9.1811876820478561E-3</v>
      </c>
      <c r="L1307" s="223">
        <f t="shared" si="41"/>
        <v>0</v>
      </c>
    </row>
    <row r="1308" spans="1:12" ht="23.25" customHeight="1">
      <c r="A1308" s="112"/>
      <c r="B1308" s="113"/>
      <c r="C1308" s="113"/>
      <c r="D1308" s="227"/>
      <c r="E1308" s="967" t="s">
        <v>375</v>
      </c>
      <c r="F1308" s="894"/>
      <c r="G1308" s="222">
        <v>700000</v>
      </c>
      <c r="H1308" s="223">
        <v>940500</v>
      </c>
      <c r="I1308" s="223">
        <v>712192</v>
      </c>
      <c r="J1308" s="224">
        <v>101.7</v>
      </c>
      <c r="K1308" s="225">
        <f t="shared" si="42"/>
        <v>8.5854539188136108E-4</v>
      </c>
      <c r="L1308" s="223">
        <f t="shared" si="41"/>
        <v>-228308</v>
      </c>
    </row>
    <row r="1309" spans="1:12" s="220" customFormat="1" ht="13.5" customHeight="1">
      <c r="A1309" s="112"/>
      <c r="B1309" s="113"/>
      <c r="C1309" s="226"/>
      <c r="D1309" s="965" t="s">
        <v>259</v>
      </c>
      <c r="E1309" s="917"/>
      <c r="F1309" s="966"/>
      <c r="G1309" s="228">
        <v>6838187</v>
      </c>
      <c r="H1309" s="229">
        <v>2555164</v>
      </c>
      <c r="I1309" s="229">
        <v>2555164</v>
      </c>
      <c r="J1309" s="230">
        <v>37.4</v>
      </c>
      <c r="K1309" s="250">
        <f t="shared" si="42"/>
        <v>3.0802427964666075E-3</v>
      </c>
      <c r="L1309" s="229">
        <f t="shared" si="41"/>
        <v>0</v>
      </c>
    </row>
    <row r="1310" spans="1:12" ht="36.75" customHeight="1">
      <c r="A1310" s="822"/>
      <c r="B1310" s="823"/>
      <c r="C1310" s="823"/>
      <c r="D1310" s="252" t="s">
        <v>1</v>
      </c>
      <c r="E1310" s="979" t="s">
        <v>413</v>
      </c>
      <c r="F1310" s="903"/>
      <c r="G1310" s="236">
        <v>6838187</v>
      </c>
      <c r="H1310" s="237">
        <v>2555164</v>
      </c>
      <c r="I1310" s="237">
        <v>2555164</v>
      </c>
      <c r="J1310" s="238">
        <v>37.4</v>
      </c>
      <c r="K1310" s="239">
        <f t="shared" si="42"/>
        <v>3.0802427964666075E-3</v>
      </c>
      <c r="L1310" s="237">
        <f t="shared" ref="L1310:L1373" si="43">+I1310-H1310</f>
        <v>0</v>
      </c>
    </row>
    <row r="1311" spans="1:12" s="213" customFormat="1" ht="15" customHeight="1">
      <c r="A1311" s="821"/>
      <c r="B1311" s="253"/>
      <c r="C1311" s="962" t="s">
        <v>444</v>
      </c>
      <c r="D1311" s="963"/>
      <c r="E1311" s="963"/>
      <c r="F1311" s="964"/>
      <c r="G1311" s="246">
        <v>793796</v>
      </c>
      <c r="H1311" s="247">
        <v>830546</v>
      </c>
      <c r="I1311" s="247">
        <v>830545</v>
      </c>
      <c r="J1311" s="248">
        <v>104.6</v>
      </c>
      <c r="K1311" s="249">
        <f t="shared" si="42"/>
        <v>1.0012195903634203E-3</v>
      </c>
      <c r="L1311" s="247">
        <f t="shared" si="43"/>
        <v>-1</v>
      </c>
    </row>
    <row r="1312" spans="1:12" s="220" customFormat="1" ht="13.5" customHeight="1">
      <c r="A1312" s="112"/>
      <c r="B1312" s="113"/>
      <c r="C1312" s="221" t="s">
        <v>1</v>
      </c>
      <c r="D1312" s="965" t="s">
        <v>232</v>
      </c>
      <c r="E1312" s="917"/>
      <c r="F1312" s="966"/>
      <c r="G1312" s="228">
        <v>793796</v>
      </c>
      <c r="H1312" s="229">
        <v>830546</v>
      </c>
      <c r="I1312" s="229">
        <v>830545</v>
      </c>
      <c r="J1312" s="230">
        <v>104.6</v>
      </c>
      <c r="K1312" s="250">
        <f t="shared" si="42"/>
        <v>1.0012195903634203E-3</v>
      </c>
      <c r="L1312" s="229">
        <f t="shared" si="43"/>
        <v>-1</v>
      </c>
    </row>
    <row r="1313" spans="1:12" ht="27" customHeight="1">
      <c r="A1313" s="112"/>
      <c r="B1313" s="113"/>
      <c r="C1313" s="113"/>
      <c r="D1313" s="257" t="s">
        <v>1</v>
      </c>
      <c r="E1313" s="967" t="s">
        <v>441</v>
      </c>
      <c r="F1313" s="894"/>
      <c r="G1313" s="222">
        <v>793796</v>
      </c>
      <c r="H1313" s="223">
        <v>810546</v>
      </c>
      <c r="I1313" s="223">
        <v>810546</v>
      </c>
      <c r="J1313" s="224">
        <v>102.1</v>
      </c>
      <c r="K1313" s="225">
        <f t="shared" si="42"/>
        <v>9.7711085382575164E-4</v>
      </c>
      <c r="L1313" s="223">
        <f t="shared" si="43"/>
        <v>0</v>
      </c>
    </row>
    <row r="1314" spans="1:12" ht="24" customHeight="1">
      <c r="A1314" s="112" t="s">
        <v>1</v>
      </c>
      <c r="B1314" s="113"/>
      <c r="C1314" s="150"/>
      <c r="D1314" s="227"/>
      <c r="E1314" s="967" t="s">
        <v>375</v>
      </c>
      <c r="F1314" s="894"/>
      <c r="G1314" s="222">
        <v>0</v>
      </c>
      <c r="H1314" s="223">
        <v>20000</v>
      </c>
      <c r="I1314" s="223">
        <v>19999</v>
      </c>
      <c r="J1314" s="224">
        <v>0</v>
      </c>
      <c r="K1314" s="225">
        <f t="shared" si="42"/>
        <v>2.4108736537668692E-5</v>
      </c>
      <c r="L1314" s="223">
        <f t="shared" si="43"/>
        <v>-1</v>
      </c>
    </row>
    <row r="1315" spans="1:12" s="213" customFormat="1" ht="15" customHeight="1">
      <c r="A1315" s="232" t="s">
        <v>1</v>
      </c>
      <c r="B1315" s="253"/>
      <c r="C1315" s="980" t="s">
        <v>216</v>
      </c>
      <c r="D1315" s="981"/>
      <c r="E1315" s="981"/>
      <c r="F1315" s="982"/>
      <c r="G1315" s="216">
        <v>1000000</v>
      </c>
      <c r="H1315" s="217">
        <v>990500</v>
      </c>
      <c r="I1315" s="217">
        <v>981595</v>
      </c>
      <c r="J1315" s="218">
        <v>98.2</v>
      </c>
      <c r="K1315" s="219">
        <f t="shared" si="42"/>
        <v>1.1833099275810239E-3</v>
      </c>
      <c r="L1315" s="217">
        <f t="shared" si="43"/>
        <v>-8905</v>
      </c>
    </row>
    <row r="1316" spans="1:12" s="220" customFormat="1" ht="13.5" customHeight="1">
      <c r="A1316" s="112"/>
      <c r="B1316" s="113"/>
      <c r="C1316" s="221" t="s">
        <v>1</v>
      </c>
      <c r="D1316" s="965" t="s">
        <v>232</v>
      </c>
      <c r="E1316" s="917"/>
      <c r="F1316" s="966"/>
      <c r="G1316" s="228">
        <v>1000000</v>
      </c>
      <c r="H1316" s="229">
        <v>990500</v>
      </c>
      <c r="I1316" s="229">
        <v>981595</v>
      </c>
      <c r="J1316" s="230">
        <v>98.2</v>
      </c>
      <c r="K1316" s="250">
        <f t="shared" si="42"/>
        <v>1.1833099275810239E-3</v>
      </c>
      <c r="L1316" s="229">
        <f t="shared" si="43"/>
        <v>-8905</v>
      </c>
    </row>
    <row r="1317" spans="1:12" ht="52.5" customHeight="1">
      <c r="A1317" s="112"/>
      <c r="B1317" s="113"/>
      <c r="C1317" s="113"/>
      <c r="D1317" s="221" t="s">
        <v>1</v>
      </c>
      <c r="E1317" s="967" t="s">
        <v>445</v>
      </c>
      <c r="F1317" s="894"/>
      <c r="G1317" s="222">
        <v>739090</v>
      </c>
      <c r="H1317" s="223">
        <v>772500</v>
      </c>
      <c r="I1317" s="223">
        <v>765962</v>
      </c>
      <c r="J1317" s="224">
        <v>103.6</v>
      </c>
      <c r="K1317" s="225">
        <f t="shared" si="42"/>
        <v>9.2336497104184142E-4</v>
      </c>
      <c r="L1317" s="223">
        <f t="shared" si="43"/>
        <v>-6538</v>
      </c>
    </row>
    <row r="1318" spans="1:12" ht="50.25" customHeight="1">
      <c r="A1318" s="112"/>
      <c r="B1318" s="113"/>
      <c r="C1318" s="150"/>
      <c r="D1318" s="227"/>
      <c r="E1318" s="967" t="s">
        <v>446</v>
      </c>
      <c r="F1318" s="894"/>
      <c r="G1318" s="222">
        <v>260910</v>
      </c>
      <c r="H1318" s="223">
        <v>218000</v>
      </c>
      <c r="I1318" s="223">
        <v>215634</v>
      </c>
      <c r="J1318" s="224">
        <v>82.7</v>
      </c>
      <c r="K1318" s="225">
        <f t="shared" si="42"/>
        <v>2.5994616203628434E-4</v>
      </c>
      <c r="L1318" s="223">
        <f t="shared" si="43"/>
        <v>-2366</v>
      </c>
    </row>
    <row r="1319" spans="1:12" s="213" customFormat="1" ht="15" customHeight="1">
      <c r="A1319" s="232"/>
      <c r="B1319" s="253"/>
      <c r="C1319" s="980" t="s">
        <v>447</v>
      </c>
      <c r="D1319" s="981"/>
      <c r="E1319" s="981"/>
      <c r="F1319" s="982"/>
      <c r="G1319" s="216">
        <v>200000</v>
      </c>
      <c r="H1319" s="217">
        <v>1712065</v>
      </c>
      <c r="I1319" s="217">
        <v>1712064</v>
      </c>
      <c r="J1319" s="218">
        <v>856</v>
      </c>
      <c r="K1319" s="219">
        <f t="shared" si="42"/>
        <v>2.0638881899908601E-3</v>
      </c>
      <c r="L1319" s="217">
        <f t="shared" si="43"/>
        <v>-1</v>
      </c>
    </row>
    <row r="1320" spans="1:12" s="220" customFormat="1" ht="13.5" customHeight="1">
      <c r="A1320" s="112"/>
      <c r="B1320" s="113"/>
      <c r="C1320" s="221" t="s">
        <v>1</v>
      </c>
      <c r="D1320" s="965" t="s">
        <v>232</v>
      </c>
      <c r="E1320" s="917"/>
      <c r="F1320" s="966"/>
      <c r="G1320" s="228">
        <v>200000</v>
      </c>
      <c r="H1320" s="229">
        <v>0</v>
      </c>
      <c r="I1320" s="229">
        <v>0</v>
      </c>
      <c r="J1320" s="230">
        <v>0</v>
      </c>
      <c r="K1320" s="250">
        <f t="shared" si="42"/>
        <v>0</v>
      </c>
      <c r="L1320" s="229">
        <f t="shared" si="43"/>
        <v>0</v>
      </c>
    </row>
    <row r="1321" spans="1:12" ht="11.85" customHeight="1">
      <c r="A1321" s="112"/>
      <c r="B1321" s="113"/>
      <c r="C1321" s="113"/>
      <c r="D1321" s="231" t="s">
        <v>1</v>
      </c>
      <c r="E1321" s="967" t="s">
        <v>242</v>
      </c>
      <c r="F1321" s="894"/>
      <c r="G1321" s="222">
        <v>200000</v>
      </c>
      <c r="H1321" s="223">
        <v>0</v>
      </c>
      <c r="I1321" s="223">
        <v>0</v>
      </c>
      <c r="J1321" s="224">
        <v>0</v>
      </c>
      <c r="K1321" s="225">
        <f t="shared" si="42"/>
        <v>0</v>
      </c>
      <c r="L1321" s="223">
        <f t="shared" si="43"/>
        <v>0</v>
      </c>
    </row>
    <row r="1322" spans="1:12" s="220" customFormat="1" ht="13.5" customHeight="1">
      <c r="A1322" s="112"/>
      <c r="B1322" s="113"/>
      <c r="C1322" s="226"/>
      <c r="D1322" s="965" t="s">
        <v>259</v>
      </c>
      <c r="E1322" s="917"/>
      <c r="F1322" s="966"/>
      <c r="G1322" s="228">
        <v>0</v>
      </c>
      <c r="H1322" s="229">
        <v>1712065</v>
      </c>
      <c r="I1322" s="229">
        <v>1712064</v>
      </c>
      <c r="J1322" s="230">
        <v>0</v>
      </c>
      <c r="K1322" s="250">
        <f t="shared" si="42"/>
        <v>2.0638881899908601E-3</v>
      </c>
      <c r="L1322" s="223">
        <f t="shared" si="43"/>
        <v>-1</v>
      </c>
    </row>
    <row r="1323" spans="1:12" ht="51.75" customHeight="1">
      <c r="A1323" s="112"/>
      <c r="B1323" s="113"/>
      <c r="C1323" s="113"/>
      <c r="D1323" s="221" t="s">
        <v>1</v>
      </c>
      <c r="E1323" s="967" t="s">
        <v>69</v>
      </c>
      <c r="F1323" s="894"/>
      <c r="G1323" s="222">
        <v>0</v>
      </c>
      <c r="H1323" s="223">
        <v>1618910</v>
      </c>
      <c r="I1323" s="223">
        <v>1618910</v>
      </c>
      <c r="J1323" s="224">
        <v>0</v>
      </c>
      <c r="K1323" s="225">
        <f t="shared" si="42"/>
        <v>1.9515913129755098E-3</v>
      </c>
      <c r="L1323" s="223">
        <f t="shared" si="43"/>
        <v>0</v>
      </c>
    </row>
    <row r="1324" spans="1:12" ht="66.75" customHeight="1">
      <c r="A1324" s="149"/>
      <c r="B1324" s="150"/>
      <c r="C1324" s="150"/>
      <c r="D1324" s="227"/>
      <c r="E1324" s="967" t="s">
        <v>324</v>
      </c>
      <c r="F1324" s="894"/>
      <c r="G1324" s="222">
        <v>0</v>
      </c>
      <c r="H1324" s="223">
        <v>93155</v>
      </c>
      <c r="I1324" s="223">
        <v>93154</v>
      </c>
      <c r="J1324" s="224">
        <v>0</v>
      </c>
      <c r="K1324" s="225">
        <f t="shared" si="42"/>
        <v>1.1229687701535023E-4</v>
      </c>
      <c r="L1324" s="223">
        <f t="shared" si="43"/>
        <v>-1</v>
      </c>
    </row>
    <row r="1325" spans="1:12" s="213" customFormat="1" ht="31.5" customHeight="1">
      <c r="A1325" s="987" t="s">
        <v>217</v>
      </c>
      <c r="B1325" s="988"/>
      <c r="C1325" s="988"/>
      <c r="D1325" s="988"/>
      <c r="E1325" s="988"/>
      <c r="F1325" s="989"/>
      <c r="G1325" s="209">
        <v>375000</v>
      </c>
      <c r="H1325" s="210">
        <v>501036</v>
      </c>
      <c r="I1325" s="210">
        <v>497691</v>
      </c>
      <c r="J1325" s="211">
        <v>132.69999999999999</v>
      </c>
      <c r="K1325" s="212">
        <f t="shared" si="42"/>
        <v>5.9996505806134647E-4</v>
      </c>
      <c r="L1325" s="210">
        <f t="shared" si="43"/>
        <v>-3345</v>
      </c>
    </row>
    <row r="1326" spans="1:12" s="213" customFormat="1" ht="15" customHeight="1">
      <c r="A1326" s="214" t="s">
        <v>1</v>
      </c>
      <c r="B1326" s="215"/>
      <c r="C1326" s="980" t="s">
        <v>218</v>
      </c>
      <c r="D1326" s="981"/>
      <c r="E1326" s="981"/>
      <c r="F1326" s="982"/>
      <c r="G1326" s="216">
        <v>375000</v>
      </c>
      <c r="H1326" s="217">
        <v>501036</v>
      </c>
      <c r="I1326" s="217">
        <v>497691</v>
      </c>
      <c r="J1326" s="218">
        <v>132.69999999999999</v>
      </c>
      <c r="K1326" s="219">
        <f t="shared" si="42"/>
        <v>5.9996505806134647E-4</v>
      </c>
      <c r="L1326" s="217">
        <f t="shared" si="43"/>
        <v>-3345</v>
      </c>
    </row>
    <row r="1327" spans="1:12" s="220" customFormat="1" ht="13.5" customHeight="1">
      <c r="A1327" s="112"/>
      <c r="B1327" s="113"/>
      <c r="C1327" s="221"/>
      <c r="D1327" s="965" t="s">
        <v>232</v>
      </c>
      <c r="E1327" s="917"/>
      <c r="F1327" s="966"/>
      <c r="G1327" s="228">
        <v>375000</v>
      </c>
      <c r="H1327" s="229">
        <v>441036</v>
      </c>
      <c r="I1327" s="229">
        <v>440691</v>
      </c>
      <c r="J1327" s="230">
        <v>117.5</v>
      </c>
      <c r="K1327" s="250">
        <f t="shared" si="42"/>
        <v>5.3125172326225082E-4</v>
      </c>
      <c r="L1327" s="229">
        <f t="shared" si="43"/>
        <v>-345</v>
      </c>
    </row>
    <row r="1328" spans="1:12" ht="51" customHeight="1">
      <c r="A1328" s="112"/>
      <c r="B1328" s="113"/>
      <c r="C1328" s="113"/>
      <c r="D1328" s="221" t="s">
        <v>1</v>
      </c>
      <c r="E1328" s="967" t="s">
        <v>340</v>
      </c>
      <c r="F1328" s="894"/>
      <c r="G1328" s="222">
        <v>0</v>
      </c>
      <c r="H1328" s="223">
        <v>131</v>
      </c>
      <c r="I1328" s="223">
        <v>130</v>
      </c>
      <c r="J1328" s="224">
        <v>0</v>
      </c>
      <c r="K1328" s="225">
        <f t="shared" si="42"/>
        <v>1.5671462322600779E-7</v>
      </c>
      <c r="L1328" s="223">
        <f t="shared" si="43"/>
        <v>-1</v>
      </c>
    </row>
    <row r="1329" spans="1:12" ht="11.85" customHeight="1">
      <c r="A1329" s="820"/>
      <c r="B1329" s="113"/>
      <c r="C1329" s="113"/>
      <c r="D1329" s="226"/>
      <c r="E1329" s="967" t="s">
        <v>233</v>
      </c>
      <c r="F1329" s="894"/>
      <c r="G1329" s="222">
        <v>0</v>
      </c>
      <c r="H1329" s="223">
        <v>1599</v>
      </c>
      <c r="I1329" s="223">
        <v>1599</v>
      </c>
      <c r="J1329" s="224">
        <v>0</v>
      </c>
      <c r="K1329" s="225">
        <f t="shared" si="42"/>
        <v>1.9275898656798959E-6</v>
      </c>
      <c r="L1329" s="223">
        <f t="shared" si="43"/>
        <v>0</v>
      </c>
    </row>
    <row r="1330" spans="1:12" ht="11.85" customHeight="1">
      <c r="A1330" s="820"/>
      <c r="B1330" s="113"/>
      <c r="C1330" s="113"/>
      <c r="D1330" s="226"/>
      <c r="E1330" s="967" t="s">
        <v>234</v>
      </c>
      <c r="F1330" s="894"/>
      <c r="G1330" s="222">
        <v>240000</v>
      </c>
      <c r="H1330" s="223">
        <v>211685</v>
      </c>
      <c r="I1330" s="223">
        <v>211685</v>
      </c>
      <c r="J1330" s="224">
        <v>88.2</v>
      </c>
      <c r="K1330" s="225">
        <f t="shared" si="42"/>
        <v>2.551856539815189E-4</v>
      </c>
      <c r="L1330" s="223">
        <f t="shared" si="43"/>
        <v>0</v>
      </c>
    </row>
    <row r="1331" spans="1:12" ht="11.85" customHeight="1">
      <c r="A1331" s="820"/>
      <c r="B1331" s="113"/>
      <c r="C1331" s="113"/>
      <c r="D1331" s="226"/>
      <c r="E1331" s="967" t="s">
        <v>236</v>
      </c>
      <c r="F1331" s="894"/>
      <c r="G1331" s="222">
        <v>41256</v>
      </c>
      <c r="H1331" s="223">
        <v>39887</v>
      </c>
      <c r="I1331" s="223">
        <v>39886</v>
      </c>
      <c r="J1331" s="224">
        <v>96.7</v>
      </c>
      <c r="K1331" s="225">
        <f t="shared" si="42"/>
        <v>4.8082457399942667E-5</v>
      </c>
      <c r="L1331" s="223">
        <f t="shared" si="43"/>
        <v>-1</v>
      </c>
    </row>
    <row r="1332" spans="1:12" ht="11.85" customHeight="1">
      <c r="A1332" s="112"/>
      <c r="B1332" s="113"/>
      <c r="C1332" s="113"/>
      <c r="D1332" s="226"/>
      <c r="E1332" s="967" t="s">
        <v>237</v>
      </c>
      <c r="F1332" s="894"/>
      <c r="G1332" s="222">
        <v>5880</v>
      </c>
      <c r="H1332" s="223">
        <v>5373</v>
      </c>
      <c r="I1332" s="223">
        <v>5372</v>
      </c>
      <c r="J1332" s="224">
        <v>91.4</v>
      </c>
      <c r="K1332" s="225">
        <f t="shared" si="42"/>
        <v>6.4759304305393378E-6</v>
      </c>
      <c r="L1332" s="223">
        <f t="shared" si="43"/>
        <v>-1</v>
      </c>
    </row>
    <row r="1333" spans="1:12" ht="11.85" customHeight="1">
      <c r="A1333" s="112"/>
      <c r="B1333" s="113"/>
      <c r="C1333" s="113"/>
      <c r="D1333" s="226"/>
      <c r="E1333" s="967" t="s">
        <v>239</v>
      </c>
      <c r="F1333" s="894"/>
      <c r="G1333" s="222">
        <v>0</v>
      </c>
      <c r="H1333" s="223">
        <v>15603</v>
      </c>
      <c r="I1333" s="223">
        <v>15602</v>
      </c>
      <c r="J1333" s="224">
        <v>0</v>
      </c>
      <c r="K1333" s="225">
        <f t="shared" si="42"/>
        <v>1.8808165781324412E-5</v>
      </c>
      <c r="L1333" s="223">
        <f t="shared" si="43"/>
        <v>-1</v>
      </c>
    </row>
    <row r="1334" spans="1:12" ht="11.85" customHeight="1">
      <c r="A1334" s="112"/>
      <c r="B1334" s="113"/>
      <c r="C1334" s="113"/>
      <c r="D1334" s="226"/>
      <c r="E1334" s="967" t="s">
        <v>240</v>
      </c>
      <c r="F1334" s="894"/>
      <c r="G1334" s="222">
        <v>1274</v>
      </c>
      <c r="H1334" s="223">
        <v>23213</v>
      </c>
      <c r="I1334" s="223">
        <v>22920</v>
      </c>
      <c r="J1334" s="224">
        <v>1799.1</v>
      </c>
      <c r="K1334" s="225">
        <f t="shared" si="42"/>
        <v>2.7629993571846914E-5</v>
      </c>
      <c r="L1334" s="223">
        <f t="shared" si="43"/>
        <v>-293</v>
      </c>
    </row>
    <row r="1335" spans="1:12" ht="11.85" customHeight="1">
      <c r="A1335" s="112"/>
      <c r="B1335" s="113"/>
      <c r="C1335" s="113"/>
      <c r="D1335" s="226"/>
      <c r="E1335" s="986" t="s">
        <v>242</v>
      </c>
      <c r="F1335" s="906"/>
      <c r="G1335" s="240">
        <v>0</v>
      </c>
      <c r="H1335" s="241">
        <v>1181</v>
      </c>
      <c r="I1335" s="241">
        <v>1181</v>
      </c>
      <c r="J1335" s="242">
        <v>0</v>
      </c>
      <c r="K1335" s="243">
        <f t="shared" si="42"/>
        <v>1.4236920771531939E-6</v>
      </c>
      <c r="L1335" s="241">
        <f t="shared" si="43"/>
        <v>0</v>
      </c>
    </row>
    <row r="1336" spans="1:12" ht="11.85" customHeight="1">
      <c r="A1336" s="112"/>
      <c r="B1336" s="113"/>
      <c r="C1336" s="113"/>
      <c r="D1336" s="226"/>
      <c r="E1336" s="967" t="s">
        <v>244</v>
      </c>
      <c r="F1336" s="894"/>
      <c r="G1336" s="222">
        <v>0</v>
      </c>
      <c r="H1336" s="223">
        <v>52321</v>
      </c>
      <c r="I1336" s="223">
        <v>52277</v>
      </c>
      <c r="J1336" s="224">
        <v>0</v>
      </c>
      <c r="K1336" s="225">
        <f t="shared" si="42"/>
        <v>6.3019771987584685E-5</v>
      </c>
      <c r="L1336" s="223">
        <f t="shared" si="43"/>
        <v>-44</v>
      </c>
    </row>
    <row r="1337" spans="1:12" ht="11.85" customHeight="1">
      <c r="A1337" s="112"/>
      <c r="B1337" s="113"/>
      <c r="C1337" s="113"/>
      <c r="D1337" s="226"/>
      <c r="E1337" s="967" t="s">
        <v>245</v>
      </c>
      <c r="F1337" s="894"/>
      <c r="G1337" s="222">
        <v>1000</v>
      </c>
      <c r="H1337" s="223">
        <v>1567</v>
      </c>
      <c r="I1337" s="223">
        <v>1567</v>
      </c>
      <c r="J1337" s="224">
        <v>156.69999999999999</v>
      </c>
      <c r="K1337" s="225">
        <f t="shared" si="42"/>
        <v>1.8890139584242632E-6</v>
      </c>
      <c r="L1337" s="223">
        <f t="shared" si="43"/>
        <v>0</v>
      </c>
    </row>
    <row r="1338" spans="1:12" ht="27.75" customHeight="1">
      <c r="A1338" s="112"/>
      <c r="B1338" s="113"/>
      <c r="C1338" s="113"/>
      <c r="D1338" s="226"/>
      <c r="E1338" s="967" t="s">
        <v>247</v>
      </c>
      <c r="F1338" s="894"/>
      <c r="G1338" s="222">
        <v>1000</v>
      </c>
      <c r="H1338" s="223">
        <v>2054</v>
      </c>
      <c r="I1338" s="223">
        <v>2053</v>
      </c>
      <c r="J1338" s="224">
        <v>205.4</v>
      </c>
      <c r="K1338" s="225">
        <f t="shared" si="42"/>
        <v>2.4748855498691848E-6</v>
      </c>
      <c r="L1338" s="223">
        <f t="shared" si="43"/>
        <v>-1</v>
      </c>
    </row>
    <row r="1339" spans="1:12" ht="11.85" customHeight="1">
      <c r="A1339" s="112"/>
      <c r="B1339" s="113"/>
      <c r="C1339" s="113"/>
      <c r="D1339" s="226"/>
      <c r="E1339" s="967" t="s">
        <v>248</v>
      </c>
      <c r="F1339" s="894"/>
      <c r="G1339" s="222">
        <v>0</v>
      </c>
      <c r="H1339" s="223">
        <v>185</v>
      </c>
      <c r="I1339" s="223">
        <v>185</v>
      </c>
      <c r="J1339" s="224">
        <v>0</v>
      </c>
      <c r="K1339" s="225">
        <f t="shared" si="42"/>
        <v>2.2301696382162647E-7</v>
      </c>
      <c r="L1339" s="223">
        <f t="shared" si="43"/>
        <v>0</v>
      </c>
    </row>
    <row r="1340" spans="1:12" ht="29.25" customHeight="1">
      <c r="A1340" s="112"/>
      <c r="B1340" s="113"/>
      <c r="C1340" s="113"/>
      <c r="D1340" s="226"/>
      <c r="E1340" s="967" t="s">
        <v>249</v>
      </c>
      <c r="F1340" s="968"/>
      <c r="G1340" s="222">
        <v>80000</v>
      </c>
      <c r="H1340" s="223">
        <v>74681</v>
      </c>
      <c r="I1340" s="223">
        <v>74680</v>
      </c>
      <c r="J1340" s="224">
        <v>93.3</v>
      </c>
      <c r="K1340" s="225">
        <f t="shared" si="42"/>
        <v>9.0026523557832784E-5</v>
      </c>
      <c r="L1340" s="223">
        <f t="shared" si="43"/>
        <v>-1</v>
      </c>
    </row>
    <row r="1341" spans="1:12" ht="11.85" customHeight="1">
      <c r="A1341" s="112"/>
      <c r="B1341" s="113"/>
      <c r="C1341" s="113"/>
      <c r="D1341" s="226"/>
      <c r="E1341" s="967" t="s">
        <v>250</v>
      </c>
      <c r="F1341" s="894"/>
      <c r="G1341" s="222">
        <v>0</v>
      </c>
      <c r="H1341" s="223">
        <v>3503</v>
      </c>
      <c r="I1341" s="223">
        <v>3503</v>
      </c>
      <c r="J1341" s="224">
        <v>0</v>
      </c>
      <c r="K1341" s="225">
        <f t="shared" si="42"/>
        <v>4.2228563473900409E-6</v>
      </c>
      <c r="L1341" s="223">
        <f t="shared" si="43"/>
        <v>0</v>
      </c>
    </row>
    <row r="1342" spans="1:12" ht="11.85" customHeight="1">
      <c r="A1342" s="112"/>
      <c r="B1342" s="113"/>
      <c r="C1342" s="113"/>
      <c r="D1342" s="226"/>
      <c r="E1342" s="967" t="s">
        <v>251</v>
      </c>
      <c r="F1342" s="894"/>
      <c r="G1342" s="222">
        <v>0</v>
      </c>
      <c r="H1342" s="223">
        <v>741</v>
      </c>
      <c r="I1342" s="223">
        <v>740</v>
      </c>
      <c r="J1342" s="224">
        <v>0</v>
      </c>
      <c r="K1342" s="225">
        <f t="shared" si="42"/>
        <v>8.920678552865059E-7</v>
      </c>
      <c r="L1342" s="223">
        <f t="shared" si="43"/>
        <v>-1</v>
      </c>
    </row>
    <row r="1343" spans="1:12" ht="11.85" customHeight="1">
      <c r="A1343" s="112"/>
      <c r="B1343" s="113"/>
      <c r="C1343" s="113"/>
      <c r="D1343" s="226"/>
      <c r="E1343" s="967" t="s">
        <v>252</v>
      </c>
      <c r="F1343" s="894"/>
      <c r="G1343" s="222">
        <v>0</v>
      </c>
      <c r="H1343" s="223">
        <v>3481</v>
      </c>
      <c r="I1343" s="223">
        <v>3481</v>
      </c>
      <c r="J1343" s="224">
        <v>0</v>
      </c>
      <c r="K1343" s="225">
        <f t="shared" si="42"/>
        <v>4.1963354111517932E-6</v>
      </c>
      <c r="L1343" s="223">
        <f t="shared" si="43"/>
        <v>0</v>
      </c>
    </row>
    <row r="1344" spans="1:12" ht="11.85" customHeight="1">
      <c r="A1344" s="112"/>
      <c r="B1344" s="113"/>
      <c r="C1344" s="113"/>
      <c r="D1344" s="226"/>
      <c r="E1344" s="967" t="s">
        <v>253</v>
      </c>
      <c r="F1344" s="894"/>
      <c r="G1344" s="222">
        <v>4590</v>
      </c>
      <c r="H1344" s="223">
        <v>3829</v>
      </c>
      <c r="I1344" s="223">
        <v>3829</v>
      </c>
      <c r="J1344" s="224">
        <v>83.4</v>
      </c>
      <c r="K1344" s="225">
        <f t="shared" si="42"/>
        <v>4.6158484025567988E-6</v>
      </c>
      <c r="L1344" s="223">
        <f t="shared" si="43"/>
        <v>0</v>
      </c>
    </row>
    <row r="1345" spans="1:12" ht="52.5" customHeight="1">
      <c r="A1345" s="112" t="s">
        <v>1</v>
      </c>
      <c r="B1345" s="113"/>
      <c r="C1345" s="113"/>
      <c r="D1345" s="274"/>
      <c r="E1345" s="967" t="s">
        <v>348</v>
      </c>
      <c r="F1345" s="894"/>
      <c r="G1345" s="222">
        <v>0</v>
      </c>
      <c r="H1345" s="223">
        <v>2</v>
      </c>
      <c r="I1345" s="223">
        <v>2</v>
      </c>
      <c r="J1345" s="224">
        <v>0</v>
      </c>
      <c r="K1345" s="225">
        <f t="shared" si="42"/>
        <v>2.4109942034770432E-9</v>
      </c>
      <c r="L1345" s="223">
        <f t="shared" si="43"/>
        <v>0</v>
      </c>
    </row>
    <row r="1346" spans="1:12" s="220" customFormat="1" ht="13.5" customHeight="1">
      <c r="A1346" s="112" t="s">
        <v>1</v>
      </c>
      <c r="B1346" s="113"/>
      <c r="C1346" s="226"/>
      <c r="D1346" s="994" t="s">
        <v>259</v>
      </c>
      <c r="E1346" s="995"/>
      <c r="F1346" s="996"/>
      <c r="G1346" s="228">
        <v>0</v>
      </c>
      <c r="H1346" s="229">
        <v>60000</v>
      </c>
      <c r="I1346" s="229">
        <v>57000</v>
      </c>
      <c r="J1346" s="230">
        <v>0</v>
      </c>
      <c r="K1346" s="250">
        <f t="shared" si="42"/>
        <v>6.8713334799095732E-5</v>
      </c>
      <c r="L1346" s="229">
        <f t="shared" si="43"/>
        <v>-3000</v>
      </c>
    </row>
    <row r="1347" spans="1:12" ht="11.85" customHeight="1">
      <c r="A1347" s="149"/>
      <c r="B1347" s="150"/>
      <c r="C1347" s="150"/>
      <c r="D1347" s="258" t="s">
        <v>1</v>
      </c>
      <c r="E1347" s="967" t="s">
        <v>260</v>
      </c>
      <c r="F1347" s="894"/>
      <c r="G1347" s="222">
        <v>0</v>
      </c>
      <c r="H1347" s="223">
        <v>60000</v>
      </c>
      <c r="I1347" s="223">
        <v>57000</v>
      </c>
      <c r="J1347" s="224">
        <v>0</v>
      </c>
      <c r="K1347" s="225">
        <f t="shared" si="42"/>
        <v>6.8713334799095732E-5</v>
      </c>
      <c r="L1347" s="223">
        <f t="shared" si="43"/>
        <v>-3000</v>
      </c>
    </row>
    <row r="1348" spans="1:12" s="213" customFormat="1" ht="16.5" customHeight="1">
      <c r="A1348" s="959" t="s">
        <v>219</v>
      </c>
      <c r="B1348" s="960"/>
      <c r="C1348" s="960"/>
      <c r="D1348" s="960"/>
      <c r="E1348" s="960"/>
      <c r="F1348" s="961"/>
      <c r="G1348" s="825">
        <v>3375000</v>
      </c>
      <c r="H1348" s="826">
        <v>3520000</v>
      </c>
      <c r="I1348" s="826">
        <v>3478177</v>
      </c>
      <c r="J1348" s="827">
        <v>103.1</v>
      </c>
      <c r="K1348" s="828">
        <f t="shared" si="42"/>
        <v>4.1929322928335854E-3</v>
      </c>
      <c r="L1348" s="826">
        <f t="shared" si="43"/>
        <v>-41823</v>
      </c>
    </row>
    <row r="1349" spans="1:12" s="213" customFormat="1" ht="15" customHeight="1">
      <c r="A1349" s="821" t="s">
        <v>1</v>
      </c>
      <c r="B1349" s="253"/>
      <c r="C1349" s="962" t="s">
        <v>448</v>
      </c>
      <c r="D1349" s="963"/>
      <c r="E1349" s="963"/>
      <c r="F1349" s="964"/>
      <c r="G1349" s="246">
        <v>0</v>
      </c>
      <c r="H1349" s="247">
        <v>0</v>
      </c>
      <c r="I1349" s="247">
        <v>0</v>
      </c>
      <c r="J1349" s="248">
        <v>0</v>
      </c>
      <c r="K1349" s="249">
        <f t="shared" si="42"/>
        <v>0</v>
      </c>
      <c r="L1349" s="247">
        <f t="shared" si="43"/>
        <v>0</v>
      </c>
    </row>
    <row r="1350" spans="1:12" s="220" customFormat="1" ht="13.5" customHeight="1">
      <c r="A1350" s="112"/>
      <c r="B1350" s="113"/>
      <c r="C1350" s="221" t="s">
        <v>1</v>
      </c>
      <c r="D1350" s="965" t="s">
        <v>259</v>
      </c>
      <c r="E1350" s="917"/>
      <c r="F1350" s="966"/>
      <c r="G1350" s="228">
        <v>0</v>
      </c>
      <c r="H1350" s="229">
        <v>0</v>
      </c>
      <c r="I1350" s="229">
        <v>0</v>
      </c>
      <c r="J1350" s="230">
        <v>0</v>
      </c>
      <c r="K1350" s="250">
        <f t="shared" si="42"/>
        <v>0</v>
      </c>
      <c r="L1350" s="229">
        <f t="shared" si="43"/>
        <v>0</v>
      </c>
    </row>
    <row r="1351" spans="1:12" ht="36.75" customHeight="1">
      <c r="A1351" s="149"/>
      <c r="B1351" s="150"/>
      <c r="C1351" s="150"/>
      <c r="D1351" s="231" t="s">
        <v>1</v>
      </c>
      <c r="E1351" s="967" t="s">
        <v>443</v>
      </c>
      <c r="F1351" s="894"/>
      <c r="G1351" s="222">
        <v>0</v>
      </c>
      <c r="H1351" s="223">
        <v>0</v>
      </c>
      <c r="I1351" s="223">
        <v>0</v>
      </c>
      <c r="J1351" s="224">
        <v>0</v>
      </c>
      <c r="K1351" s="225">
        <f t="shared" si="42"/>
        <v>0</v>
      </c>
      <c r="L1351" s="223">
        <f t="shared" si="43"/>
        <v>0</v>
      </c>
    </row>
    <row r="1352" spans="1:12" s="213" customFormat="1" ht="15" customHeight="1">
      <c r="A1352" s="214"/>
      <c r="B1352" s="215"/>
      <c r="C1352" s="980" t="s">
        <v>220</v>
      </c>
      <c r="D1352" s="981"/>
      <c r="E1352" s="981"/>
      <c r="F1352" s="982"/>
      <c r="G1352" s="216">
        <v>2788000</v>
      </c>
      <c r="H1352" s="217">
        <v>2788000</v>
      </c>
      <c r="I1352" s="217">
        <v>2788000</v>
      </c>
      <c r="J1352" s="218">
        <v>100</v>
      </c>
      <c r="K1352" s="219">
        <f t="shared" si="42"/>
        <v>3.3609259196469982E-3</v>
      </c>
      <c r="L1352" s="217">
        <f t="shared" si="43"/>
        <v>0</v>
      </c>
    </row>
    <row r="1353" spans="1:12" s="220" customFormat="1" ht="13.5" customHeight="1">
      <c r="A1353" s="112"/>
      <c r="B1353" s="113"/>
      <c r="C1353" s="221" t="s">
        <v>1</v>
      </c>
      <c r="D1353" s="965" t="s">
        <v>232</v>
      </c>
      <c r="E1353" s="917"/>
      <c r="F1353" s="966"/>
      <c r="G1353" s="228">
        <v>2788000</v>
      </c>
      <c r="H1353" s="229">
        <v>2788000</v>
      </c>
      <c r="I1353" s="229">
        <v>2788000</v>
      </c>
      <c r="J1353" s="230">
        <v>100</v>
      </c>
      <c r="K1353" s="250">
        <f t="shared" si="42"/>
        <v>3.3609259196469982E-3</v>
      </c>
      <c r="L1353" s="229">
        <f t="shared" si="43"/>
        <v>0</v>
      </c>
    </row>
    <row r="1354" spans="1:12" ht="51.75" customHeight="1">
      <c r="A1354" s="149"/>
      <c r="B1354" s="150"/>
      <c r="C1354" s="150"/>
      <c r="D1354" s="231" t="s">
        <v>1</v>
      </c>
      <c r="E1354" s="967" t="s">
        <v>309</v>
      </c>
      <c r="F1354" s="894"/>
      <c r="G1354" s="222">
        <v>2788000</v>
      </c>
      <c r="H1354" s="223">
        <v>2788000</v>
      </c>
      <c r="I1354" s="223">
        <v>2788000</v>
      </c>
      <c r="J1354" s="224">
        <v>100</v>
      </c>
      <c r="K1354" s="225">
        <f t="shared" si="42"/>
        <v>3.3609259196469982E-3</v>
      </c>
      <c r="L1354" s="223">
        <f t="shared" si="43"/>
        <v>0</v>
      </c>
    </row>
    <row r="1355" spans="1:12" s="213" customFormat="1" ht="15" customHeight="1">
      <c r="A1355" s="214"/>
      <c r="B1355" s="215"/>
      <c r="C1355" s="980" t="s">
        <v>221</v>
      </c>
      <c r="D1355" s="981"/>
      <c r="E1355" s="981"/>
      <c r="F1355" s="982"/>
      <c r="G1355" s="216">
        <v>587000</v>
      </c>
      <c r="H1355" s="217">
        <v>732000</v>
      </c>
      <c r="I1355" s="217">
        <v>690177</v>
      </c>
      <c r="J1355" s="218">
        <v>117.6</v>
      </c>
      <c r="K1355" s="219">
        <f t="shared" si="42"/>
        <v>8.3200637318658758E-4</v>
      </c>
      <c r="L1355" s="217">
        <f t="shared" si="43"/>
        <v>-41823</v>
      </c>
    </row>
    <row r="1356" spans="1:12" s="220" customFormat="1" ht="13.5" customHeight="1">
      <c r="A1356" s="112"/>
      <c r="B1356" s="113"/>
      <c r="C1356" s="221" t="s">
        <v>1</v>
      </c>
      <c r="D1356" s="965" t="s">
        <v>232</v>
      </c>
      <c r="E1356" s="917"/>
      <c r="F1356" s="966"/>
      <c r="G1356" s="228">
        <v>587000</v>
      </c>
      <c r="H1356" s="229">
        <v>732000</v>
      </c>
      <c r="I1356" s="229">
        <v>690177</v>
      </c>
      <c r="J1356" s="230">
        <v>117.6</v>
      </c>
      <c r="K1356" s="250">
        <f t="shared" si="42"/>
        <v>8.3200637318658758E-4</v>
      </c>
      <c r="L1356" s="229">
        <f t="shared" si="43"/>
        <v>-41823</v>
      </c>
    </row>
    <row r="1357" spans="1:12" ht="52.5" customHeight="1">
      <c r="A1357" s="822"/>
      <c r="B1357" s="823"/>
      <c r="C1357" s="823"/>
      <c r="D1357" s="251" t="s">
        <v>1</v>
      </c>
      <c r="E1357" s="979" t="s">
        <v>309</v>
      </c>
      <c r="F1357" s="903"/>
      <c r="G1357" s="236">
        <v>230000</v>
      </c>
      <c r="H1357" s="237">
        <v>277220</v>
      </c>
      <c r="I1357" s="237">
        <v>277220</v>
      </c>
      <c r="J1357" s="238">
        <v>120.5</v>
      </c>
      <c r="K1357" s="239">
        <f t="shared" si="42"/>
        <v>3.3418790654395292E-4</v>
      </c>
      <c r="L1357" s="237">
        <f t="shared" si="43"/>
        <v>0</v>
      </c>
    </row>
    <row r="1358" spans="1:12" ht="41.25" customHeight="1">
      <c r="A1358" s="820"/>
      <c r="B1358" s="113"/>
      <c r="C1358" s="113"/>
      <c r="D1358" s="226"/>
      <c r="E1358" s="986" t="s">
        <v>370</v>
      </c>
      <c r="F1358" s="906"/>
      <c r="G1358" s="240">
        <v>25000</v>
      </c>
      <c r="H1358" s="241">
        <v>35000</v>
      </c>
      <c r="I1358" s="241">
        <v>35000</v>
      </c>
      <c r="J1358" s="242">
        <v>140</v>
      </c>
      <c r="K1358" s="243">
        <f t="shared" si="42"/>
        <v>4.219239856084825E-5</v>
      </c>
      <c r="L1358" s="241">
        <f t="shared" si="43"/>
        <v>0</v>
      </c>
    </row>
    <row r="1359" spans="1:12" ht="11.85" customHeight="1">
      <c r="A1359" s="112"/>
      <c r="B1359" s="113"/>
      <c r="C1359" s="113"/>
      <c r="D1359" s="226"/>
      <c r="E1359" s="967" t="s">
        <v>269</v>
      </c>
      <c r="F1359" s="894"/>
      <c r="G1359" s="222">
        <v>0</v>
      </c>
      <c r="H1359" s="223">
        <v>445</v>
      </c>
      <c r="I1359" s="223">
        <v>445</v>
      </c>
      <c r="J1359" s="224">
        <v>0</v>
      </c>
      <c r="K1359" s="225">
        <f t="shared" si="42"/>
        <v>5.3644621027364202E-7</v>
      </c>
      <c r="L1359" s="223">
        <f t="shared" si="43"/>
        <v>0</v>
      </c>
    </row>
    <row r="1360" spans="1:12" ht="11.85" customHeight="1">
      <c r="A1360" s="112"/>
      <c r="B1360" s="113"/>
      <c r="C1360" s="113"/>
      <c r="D1360" s="226"/>
      <c r="E1360" s="967" t="s">
        <v>270</v>
      </c>
      <c r="F1360" s="894"/>
      <c r="G1360" s="222">
        <v>0</v>
      </c>
      <c r="H1360" s="223">
        <v>80</v>
      </c>
      <c r="I1360" s="223">
        <v>78</v>
      </c>
      <c r="J1360" s="224">
        <v>0</v>
      </c>
      <c r="K1360" s="225">
        <f t="shared" si="42"/>
        <v>9.4028773935604679E-8</v>
      </c>
      <c r="L1360" s="223">
        <f t="shared" si="43"/>
        <v>-2</v>
      </c>
    </row>
    <row r="1361" spans="1:12" ht="24" customHeight="1">
      <c r="A1361" s="112"/>
      <c r="B1361" s="113"/>
      <c r="C1361" s="113"/>
      <c r="D1361" s="226"/>
      <c r="E1361" s="967" t="s">
        <v>306</v>
      </c>
      <c r="F1361" s="894"/>
      <c r="G1361" s="222">
        <v>150000</v>
      </c>
      <c r="H1361" s="223">
        <v>126000</v>
      </c>
      <c r="I1361" s="223">
        <v>126000</v>
      </c>
      <c r="J1361" s="224">
        <v>84</v>
      </c>
      <c r="K1361" s="225">
        <f t="shared" si="42"/>
        <v>1.518926348190537E-4</v>
      </c>
      <c r="L1361" s="223">
        <f t="shared" si="43"/>
        <v>0</v>
      </c>
    </row>
    <row r="1362" spans="1:12" ht="11.85" customHeight="1">
      <c r="A1362" s="112"/>
      <c r="B1362" s="113"/>
      <c r="C1362" s="113"/>
      <c r="D1362" s="226"/>
      <c r="E1362" s="967" t="s">
        <v>313</v>
      </c>
      <c r="F1362" s="894"/>
      <c r="G1362" s="222">
        <v>0</v>
      </c>
      <c r="H1362" s="223">
        <v>0</v>
      </c>
      <c r="I1362" s="223">
        <v>0</v>
      </c>
      <c r="J1362" s="224">
        <v>0</v>
      </c>
      <c r="K1362" s="225">
        <f t="shared" si="42"/>
        <v>0</v>
      </c>
      <c r="L1362" s="223">
        <f t="shared" si="43"/>
        <v>0</v>
      </c>
    </row>
    <row r="1363" spans="1:12" ht="11.85" customHeight="1">
      <c r="A1363" s="112"/>
      <c r="B1363" s="113"/>
      <c r="C1363" s="113"/>
      <c r="D1363" s="226"/>
      <c r="E1363" s="967" t="s">
        <v>277</v>
      </c>
      <c r="F1363" s="894"/>
      <c r="G1363" s="222">
        <v>0</v>
      </c>
      <c r="H1363" s="223">
        <v>3519</v>
      </c>
      <c r="I1363" s="223">
        <v>342</v>
      </c>
      <c r="J1363" s="224">
        <v>0</v>
      </c>
      <c r="K1363" s="225">
        <f t="shared" si="42"/>
        <v>4.1228000879457436E-7</v>
      </c>
      <c r="L1363" s="223">
        <f t="shared" si="43"/>
        <v>-3177</v>
      </c>
    </row>
    <row r="1364" spans="1:12" ht="11.85" customHeight="1">
      <c r="A1364" s="112"/>
      <c r="B1364" s="113"/>
      <c r="C1364" s="113"/>
      <c r="D1364" s="226"/>
      <c r="E1364" s="967" t="s">
        <v>278</v>
      </c>
      <c r="F1364" s="894"/>
      <c r="G1364" s="222">
        <v>0</v>
      </c>
      <c r="H1364" s="223">
        <v>435</v>
      </c>
      <c r="I1364" s="223">
        <v>60</v>
      </c>
      <c r="J1364" s="224">
        <v>0</v>
      </c>
      <c r="K1364" s="225">
        <f t="shared" si="42"/>
        <v>7.2329826104311291E-8</v>
      </c>
      <c r="L1364" s="223">
        <f t="shared" si="43"/>
        <v>-375</v>
      </c>
    </row>
    <row r="1365" spans="1:12" ht="11.85" customHeight="1">
      <c r="A1365" s="112"/>
      <c r="B1365" s="113"/>
      <c r="C1365" s="113"/>
      <c r="D1365" s="226"/>
      <c r="E1365" s="967" t="s">
        <v>314</v>
      </c>
      <c r="F1365" s="894"/>
      <c r="G1365" s="222">
        <v>0</v>
      </c>
      <c r="H1365" s="223">
        <v>0</v>
      </c>
      <c r="I1365" s="223">
        <v>0</v>
      </c>
      <c r="J1365" s="224">
        <v>0</v>
      </c>
      <c r="K1365" s="225">
        <f t="shared" ref="K1365:K1381" si="44">+I1365/$I$7</f>
        <v>0</v>
      </c>
      <c r="L1365" s="223">
        <f t="shared" si="43"/>
        <v>0</v>
      </c>
    </row>
    <row r="1366" spans="1:12" ht="11.85" customHeight="1">
      <c r="A1366" s="112"/>
      <c r="B1366" s="113"/>
      <c r="C1366" s="113"/>
      <c r="D1366" s="226"/>
      <c r="E1366" s="967" t="s">
        <v>279</v>
      </c>
      <c r="F1366" s="894"/>
      <c r="G1366" s="222">
        <v>0</v>
      </c>
      <c r="H1366" s="223">
        <v>510</v>
      </c>
      <c r="I1366" s="223">
        <v>49</v>
      </c>
      <c r="J1366" s="224">
        <v>0</v>
      </c>
      <c r="K1366" s="225">
        <f t="shared" si="44"/>
        <v>5.9069357985187557E-8</v>
      </c>
      <c r="L1366" s="223">
        <f t="shared" si="43"/>
        <v>-461</v>
      </c>
    </row>
    <row r="1367" spans="1:12" ht="11.85" customHeight="1">
      <c r="A1367" s="112"/>
      <c r="B1367" s="113"/>
      <c r="C1367" s="113"/>
      <c r="D1367" s="226"/>
      <c r="E1367" s="967" t="s">
        <v>280</v>
      </c>
      <c r="F1367" s="894"/>
      <c r="G1367" s="222">
        <v>0</v>
      </c>
      <c r="H1367" s="223">
        <v>63</v>
      </c>
      <c r="I1367" s="223">
        <v>9</v>
      </c>
      <c r="J1367" s="224">
        <v>0</v>
      </c>
      <c r="K1367" s="225">
        <f t="shared" si="44"/>
        <v>1.0849473915646694E-8</v>
      </c>
      <c r="L1367" s="223">
        <f t="shared" si="43"/>
        <v>-54</v>
      </c>
    </row>
    <row r="1368" spans="1:12" ht="11.85" customHeight="1">
      <c r="A1368" s="112"/>
      <c r="B1368" s="113"/>
      <c r="C1368" s="113"/>
      <c r="D1368" s="226"/>
      <c r="E1368" s="967" t="s">
        <v>329</v>
      </c>
      <c r="F1368" s="894"/>
      <c r="G1368" s="222">
        <v>0</v>
      </c>
      <c r="H1368" s="223">
        <v>0</v>
      </c>
      <c r="I1368" s="223">
        <v>0</v>
      </c>
      <c r="J1368" s="224">
        <v>0</v>
      </c>
      <c r="K1368" s="225">
        <f t="shared" si="44"/>
        <v>0</v>
      </c>
      <c r="L1368" s="223">
        <f t="shared" si="43"/>
        <v>0</v>
      </c>
    </row>
    <row r="1369" spans="1:12" ht="11.85" customHeight="1">
      <c r="A1369" s="112"/>
      <c r="B1369" s="113"/>
      <c r="C1369" s="113"/>
      <c r="D1369" s="226"/>
      <c r="E1369" s="967" t="s">
        <v>281</v>
      </c>
      <c r="F1369" s="894"/>
      <c r="G1369" s="222">
        <v>0</v>
      </c>
      <c r="H1369" s="223">
        <v>16410</v>
      </c>
      <c r="I1369" s="223">
        <v>1989</v>
      </c>
      <c r="J1369" s="224">
        <v>0</v>
      </c>
      <c r="K1369" s="225">
        <f t="shared" si="44"/>
        <v>2.3977337353579193E-6</v>
      </c>
      <c r="L1369" s="223">
        <f t="shared" si="43"/>
        <v>-14421</v>
      </c>
    </row>
    <row r="1370" spans="1:12" ht="11.85" customHeight="1">
      <c r="A1370" s="112"/>
      <c r="B1370" s="113"/>
      <c r="C1370" s="113"/>
      <c r="D1370" s="226"/>
      <c r="E1370" s="967" t="s">
        <v>282</v>
      </c>
      <c r="F1370" s="894"/>
      <c r="G1370" s="222">
        <v>0</v>
      </c>
      <c r="H1370" s="223">
        <v>2048</v>
      </c>
      <c r="I1370" s="223">
        <v>351</v>
      </c>
      <c r="J1370" s="224">
        <v>0</v>
      </c>
      <c r="K1370" s="225">
        <f t="shared" si="44"/>
        <v>4.2312948271022106E-7</v>
      </c>
      <c r="L1370" s="223">
        <f t="shared" si="43"/>
        <v>-1697</v>
      </c>
    </row>
    <row r="1371" spans="1:12" ht="11.85" customHeight="1">
      <c r="A1371" s="112"/>
      <c r="B1371" s="113"/>
      <c r="C1371" s="113"/>
      <c r="D1371" s="226"/>
      <c r="E1371" s="967" t="s">
        <v>240</v>
      </c>
      <c r="F1371" s="894"/>
      <c r="G1371" s="222">
        <v>142000</v>
      </c>
      <c r="H1371" s="223">
        <v>180776</v>
      </c>
      <c r="I1371" s="223">
        <v>180758</v>
      </c>
      <c r="J1371" s="224">
        <v>127.3</v>
      </c>
      <c r="K1371" s="225">
        <f t="shared" si="44"/>
        <v>2.1790324511605167E-4</v>
      </c>
      <c r="L1371" s="223">
        <f t="shared" si="43"/>
        <v>-18</v>
      </c>
    </row>
    <row r="1372" spans="1:12" ht="11.85" customHeight="1">
      <c r="A1372" s="112"/>
      <c r="B1372" s="113"/>
      <c r="C1372" s="113"/>
      <c r="D1372" s="226"/>
      <c r="E1372" s="967" t="s">
        <v>315</v>
      </c>
      <c r="F1372" s="894"/>
      <c r="G1372" s="222">
        <v>0</v>
      </c>
      <c r="H1372" s="223">
        <v>0</v>
      </c>
      <c r="I1372" s="223">
        <v>0</v>
      </c>
      <c r="J1372" s="224">
        <v>0</v>
      </c>
      <c r="K1372" s="225">
        <f t="shared" si="44"/>
        <v>0</v>
      </c>
      <c r="L1372" s="223">
        <f t="shared" si="43"/>
        <v>0</v>
      </c>
    </row>
    <row r="1373" spans="1:12" ht="11.85" customHeight="1">
      <c r="A1373" s="112"/>
      <c r="B1373" s="113"/>
      <c r="C1373" s="113"/>
      <c r="D1373" s="226"/>
      <c r="E1373" s="967" t="s">
        <v>283</v>
      </c>
      <c r="F1373" s="894"/>
      <c r="G1373" s="222">
        <v>0</v>
      </c>
      <c r="H1373" s="223">
        <v>637</v>
      </c>
      <c r="I1373" s="223">
        <v>0</v>
      </c>
      <c r="J1373" s="224">
        <v>0</v>
      </c>
      <c r="K1373" s="225">
        <f t="shared" si="44"/>
        <v>0</v>
      </c>
      <c r="L1373" s="223">
        <f t="shared" si="43"/>
        <v>-637</v>
      </c>
    </row>
    <row r="1374" spans="1:12" ht="11.85" customHeight="1">
      <c r="A1374" s="112"/>
      <c r="B1374" s="113"/>
      <c r="C1374" s="113"/>
      <c r="D1374" s="226"/>
      <c r="E1374" s="967" t="s">
        <v>284</v>
      </c>
      <c r="F1374" s="894"/>
      <c r="G1374" s="222">
        <v>0</v>
      </c>
      <c r="H1374" s="223">
        <v>75</v>
      </c>
      <c r="I1374" s="223">
        <v>0</v>
      </c>
      <c r="J1374" s="224">
        <v>0</v>
      </c>
      <c r="K1374" s="225">
        <f t="shared" si="44"/>
        <v>0</v>
      </c>
      <c r="L1374" s="223">
        <f t="shared" ref="L1374:L1381" si="45">+I1374-H1374</f>
        <v>-75</v>
      </c>
    </row>
    <row r="1375" spans="1:12" ht="11.85" customHeight="1">
      <c r="A1375" s="112"/>
      <c r="B1375" s="113"/>
      <c r="C1375" s="113"/>
      <c r="D1375" s="226"/>
      <c r="E1375" s="967" t="s">
        <v>244</v>
      </c>
      <c r="F1375" s="894"/>
      <c r="G1375" s="222">
        <v>40000</v>
      </c>
      <c r="H1375" s="223">
        <v>15200</v>
      </c>
      <c r="I1375" s="223">
        <v>15196</v>
      </c>
      <c r="J1375" s="224">
        <v>38</v>
      </c>
      <c r="K1375" s="225">
        <f t="shared" si="44"/>
        <v>1.8318733958018571E-5</v>
      </c>
      <c r="L1375" s="223">
        <f t="shared" si="45"/>
        <v>-4</v>
      </c>
    </row>
    <row r="1376" spans="1:12" ht="11.85" customHeight="1">
      <c r="A1376" s="112"/>
      <c r="B1376" s="113"/>
      <c r="C1376" s="113"/>
      <c r="D1376" s="226"/>
      <c r="E1376" s="967" t="s">
        <v>318</v>
      </c>
      <c r="F1376" s="894"/>
      <c r="G1376" s="222">
        <v>0</v>
      </c>
      <c r="H1376" s="223">
        <v>0</v>
      </c>
      <c r="I1376" s="223">
        <v>0</v>
      </c>
      <c r="J1376" s="224">
        <v>0</v>
      </c>
      <c r="K1376" s="225">
        <f t="shared" si="44"/>
        <v>0</v>
      </c>
      <c r="L1376" s="223">
        <f t="shared" si="45"/>
        <v>0</v>
      </c>
    </row>
    <row r="1377" spans="1:12" ht="11.85" customHeight="1">
      <c r="A1377" s="112" t="s">
        <v>1</v>
      </c>
      <c r="B1377" s="113"/>
      <c r="C1377" s="113"/>
      <c r="D1377" s="226"/>
      <c r="E1377" s="967" t="s">
        <v>285</v>
      </c>
      <c r="F1377" s="894"/>
      <c r="G1377" s="222">
        <v>0</v>
      </c>
      <c r="H1377" s="223">
        <v>62050</v>
      </c>
      <c r="I1377" s="223">
        <v>44467</v>
      </c>
      <c r="J1377" s="224">
        <v>0</v>
      </c>
      <c r="K1377" s="225">
        <f t="shared" si="44"/>
        <v>5.3604839623006833E-5</v>
      </c>
      <c r="L1377" s="223">
        <f t="shared" si="45"/>
        <v>-17583</v>
      </c>
    </row>
    <row r="1378" spans="1:12" ht="11.85" customHeight="1">
      <c r="A1378" s="112"/>
      <c r="B1378" s="113"/>
      <c r="C1378" s="113"/>
      <c r="D1378" s="226"/>
      <c r="E1378" s="967" t="s">
        <v>286</v>
      </c>
      <c r="F1378" s="894"/>
      <c r="G1378" s="222">
        <v>0</v>
      </c>
      <c r="H1378" s="223">
        <v>9916</v>
      </c>
      <c r="I1378" s="223">
        <v>7847</v>
      </c>
      <c r="J1378" s="224">
        <v>0</v>
      </c>
      <c r="K1378" s="225">
        <f t="shared" si="44"/>
        <v>9.4595357573421791E-6</v>
      </c>
      <c r="L1378" s="223">
        <f t="shared" si="45"/>
        <v>-2069</v>
      </c>
    </row>
    <row r="1379" spans="1:12" ht="11.85" customHeight="1">
      <c r="A1379" s="112"/>
      <c r="B1379" s="113"/>
      <c r="C1379" s="113"/>
      <c r="D1379" s="226"/>
      <c r="E1379" s="967" t="s">
        <v>320</v>
      </c>
      <c r="F1379" s="894"/>
      <c r="G1379" s="222">
        <v>0</v>
      </c>
      <c r="H1379" s="223">
        <v>0</v>
      </c>
      <c r="I1379" s="223">
        <v>0</v>
      </c>
      <c r="J1379" s="224">
        <v>0</v>
      </c>
      <c r="K1379" s="225">
        <f t="shared" si="44"/>
        <v>0</v>
      </c>
      <c r="L1379" s="223">
        <f t="shared" si="45"/>
        <v>0</v>
      </c>
    </row>
    <row r="1380" spans="1:12" ht="11.85" customHeight="1">
      <c r="A1380" s="112"/>
      <c r="B1380" s="113"/>
      <c r="C1380" s="113"/>
      <c r="D1380" s="226"/>
      <c r="E1380" s="967" t="s">
        <v>294</v>
      </c>
      <c r="F1380" s="894"/>
      <c r="G1380" s="222">
        <v>0</v>
      </c>
      <c r="H1380" s="223">
        <v>1429</v>
      </c>
      <c r="I1380" s="223">
        <v>311</v>
      </c>
      <c r="J1380" s="224">
        <v>0</v>
      </c>
      <c r="K1380" s="225">
        <f t="shared" si="44"/>
        <v>3.7490959864068019E-7</v>
      </c>
      <c r="L1380" s="223">
        <f t="shared" si="45"/>
        <v>-1118</v>
      </c>
    </row>
    <row r="1381" spans="1:12" ht="11.85" customHeight="1">
      <c r="A1381" s="131"/>
      <c r="B1381" s="132"/>
      <c r="C1381" s="132"/>
      <c r="D1381" s="235"/>
      <c r="E1381" s="979" t="s">
        <v>295</v>
      </c>
      <c r="F1381" s="903"/>
      <c r="G1381" s="236">
        <v>0</v>
      </c>
      <c r="H1381" s="237">
        <v>187</v>
      </c>
      <c r="I1381" s="237">
        <v>55</v>
      </c>
      <c r="J1381" s="238">
        <v>0</v>
      </c>
      <c r="K1381" s="225">
        <f t="shared" si="44"/>
        <v>6.6302340595618689E-8</v>
      </c>
      <c r="L1381" s="237">
        <f t="shared" si="45"/>
        <v>-132</v>
      </c>
    </row>
    <row r="1382" spans="1:12" ht="15" customHeight="1">
      <c r="A1382" s="275"/>
      <c r="B1382" s="276"/>
      <c r="C1382" s="276"/>
      <c r="D1382" s="276"/>
      <c r="E1382" s="276"/>
      <c r="F1382" s="276"/>
    </row>
  </sheetData>
  <mergeCells count="1383">
    <mergeCell ref="E1378:F1378"/>
    <mergeCell ref="E1379:F1379"/>
    <mergeCell ref="E1380:F1380"/>
    <mergeCell ref="E1381:F1381"/>
    <mergeCell ref="E1372:F1372"/>
    <mergeCell ref="E1373:F1373"/>
    <mergeCell ref="E1374:F1374"/>
    <mergeCell ref="E1375:F1375"/>
    <mergeCell ref="E1376:F1376"/>
    <mergeCell ref="E1377:F1377"/>
    <mergeCell ref="E1366:F1366"/>
    <mergeCell ref="E1367:F1367"/>
    <mergeCell ref="E1368:F1368"/>
    <mergeCell ref="E1369:F1369"/>
    <mergeCell ref="E1370:F1370"/>
    <mergeCell ref="E1371:F1371"/>
    <mergeCell ref="E1360:F1360"/>
    <mergeCell ref="E1361:F1361"/>
    <mergeCell ref="E1362:F1362"/>
    <mergeCell ref="E1363:F1363"/>
    <mergeCell ref="E1364:F1364"/>
    <mergeCell ref="E1365:F1365"/>
    <mergeCell ref="E1354:F1354"/>
    <mergeCell ref="C1355:F1355"/>
    <mergeCell ref="D1356:F1356"/>
    <mergeCell ref="E1357:F1357"/>
    <mergeCell ref="E1358:F1358"/>
    <mergeCell ref="E1359:F1359"/>
    <mergeCell ref="A1348:F1348"/>
    <mergeCell ref="C1349:F1349"/>
    <mergeCell ref="D1350:F1350"/>
    <mergeCell ref="E1351:F1351"/>
    <mergeCell ref="C1352:F1352"/>
    <mergeCell ref="D1353:F1353"/>
    <mergeCell ref="E1342:F1342"/>
    <mergeCell ref="E1343:F1343"/>
    <mergeCell ref="E1344:F1344"/>
    <mergeCell ref="E1345:F1345"/>
    <mergeCell ref="D1346:F1346"/>
    <mergeCell ref="E1347:F1347"/>
    <mergeCell ref="E1336:F1336"/>
    <mergeCell ref="E1337:F1337"/>
    <mergeCell ref="E1338:F1338"/>
    <mergeCell ref="E1339:F1339"/>
    <mergeCell ref="E1340:F1340"/>
    <mergeCell ref="E1341:F1341"/>
    <mergeCell ref="E1330:F1330"/>
    <mergeCell ref="E1331:F1331"/>
    <mergeCell ref="E1332:F1332"/>
    <mergeCell ref="E1333:F1333"/>
    <mergeCell ref="E1334:F1334"/>
    <mergeCell ref="E1335:F1335"/>
    <mergeCell ref="E1324:F1324"/>
    <mergeCell ref="A1325:F1325"/>
    <mergeCell ref="C1326:F1326"/>
    <mergeCell ref="D1327:F1327"/>
    <mergeCell ref="E1328:F1328"/>
    <mergeCell ref="E1329:F1329"/>
    <mergeCell ref="E1318:F1318"/>
    <mergeCell ref="C1319:F1319"/>
    <mergeCell ref="D1320:F1320"/>
    <mergeCell ref="E1321:F1321"/>
    <mergeCell ref="D1322:F1322"/>
    <mergeCell ref="E1323:F1323"/>
    <mergeCell ref="D1312:F1312"/>
    <mergeCell ref="E1313:F1313"/>
    <mergeCell ref="E1314:F1314"/>
    <mergeCell ref="C1315:F1315"/>
    <mergeCell ref="D1316:F1316"/>
    <mergeCell ref="E1317:F1317"/>
    <mergeCell ref="D1306:F1306"/>
    <mergeCell ref="E1307:F1307"/>
    <mergeCell ref="E1308:F1308"/>
    <mergeCell ref="D1309:F1309"/>
    <mergeCell ref="E1310:F1310"/>
    <mergeCell ref="C1311:F1311"/>
    <mergeCell ref="D1300:F1300"/>
    <mergeCell ref="E1301:F1301"/>
    <mergeCell ref="E1302:F1302"/>
    <mergeCell ref="D1303:F1303"/>
    <mergeCell ref="E1304:F1304"/>
    <mergeCell ref="C1305:F1305"/>
    <mergeCell ref="E1294:F1294"/>
    <mergeCell ref="E1295:F1295"/>
    <mergeCell ref="D1296:F1296"/>
    <mergeCell ref="E1297:F1297"/>
    <mergeCell ref="E1298:F1298"/>
    <mergeCell ref="C1299:F1299"/>
    <mergeCell ref="E1288:F1288"/>
    <mergeCell ref="C1289:F1289"/>
    <mergeCell ref="D1290:F1290"/>
    <mergeCell ref="E1291:F1291"/>
    <mergeCell ref="C1292:F1292"/>
    <mergeCell ref="D1293:F1293"/>
    <mergeCell ref="C1282:F1282"/>
    <mergeCell ref="D1283:F1283"/>
    <mergeCell ref="E1284:F1284"/>
    <mergeCell ref="E1285:F1285"/>
    <mergeCell ref="E1286:F1286"/>
    <mergeCell ref="D1287:F1287"/>
    <mergeCell ref="E1276:F1276"/>
    <mergeCell ref="E1277:F1277"/>
    <mergeCell ref="E1278:F1278"/>
    <mergeCell ref="E1279:F1279"/>
    <mergeCell ref="E1280:F1280"/>
    <mergeCell ref="E1281:F1281"/>
    <mergeCell ref="E1270:F1270"/>
    <mergeCell ref="A1271:F1271"/>
    <mergeCell ref="C1272:F1272"/>
    <mergeCell ref="D1273:F1273"/>
    <mergeCell ref="E1274:F1274"/>
    <mergeCell ref="E1275:F1275"/>
    <mergeCell ref="E1264:F1264"/>
    <mergeCell ref="E1265:F1265"/>
    <mergeCell ref="E1266:F1266"/>
    <mergeCell ref="E1267:F1267"/>
    <mergeCell ref="E1268:F1268"/>
    <mergeCell ref="D1269:F1269"/>
    <mergeCell ref="E1258:F1258"/>
    <mergeCell ref="E1259:F1259"/>
    <mergeCell ref="C1260:F1260"/>
    <mergeCell ref="D1261:F1261"/>
    <mergeCell ref="E1262:F1262"/>
    <mergeCell ref="E1263:F1263"/>
    <mergeCell ref="C1252:F1252"/>
    <mergeCell ref="D1253:F1253"/>
    <mergeCell ref="E1254:F1254"/>
    <mergeCell ref="C1255:F1255"/>
    <mergeCell ref="D1256:F1256"/>
    <mergeCell ref="E1257:F1257"/>
    <mergeCell ref="C1246:F1246"/>
    <mergeCell ref="D1247:F1247"/>
    <mergeCell ref="E1248:F1248"/>
    <mergeCell ref="C1249:F1249"/>
    <mergeCell ref="D1250:F1250"/>
    <mergeCell ref="E1251:F1251"/>
    <mergeCell ref="E1240:F1240"/>
    <mergeCell ref="E1241:F1241"/>
    <mergeCell ref="E1242:F1242"/>
    <mergeCell ref="E1243:F1243"/>
    <mergeCell ref="E1244:F1244"/>
    <mergeCell ref="E1245:F1245"/>
    <mergeCell ref="C1234:F1234"/>
    <mergeCell ref="D1235:F1235"/>
    <mergeCell ref="E1236:F1236"/>
    <mergeCell ref="C1237:F1237"/>
    <mergeCell ref="D1238:F1238"/>
    <mergeCell ref="E1239:F1239"/>
    <mergeCell ref="E1228:F1228"/>
    <mergeCell ref="E1229:F1229"/>
    <mergeCell ref="E1230:F1230"/>
    <mergeCell ref="E1231:F1231"/>
    <mergeCell ref="E1232:F1232"/>
    <mergeCell ref="A1233:F1233"/>
    <mergeCell ref="C1222:F1222"/>
    <mergeCell ref="D1223:F1223"/>
    <mergeCell ref="E1224:F1224"/>
    <mergeCell ref="E1225:F1225"/>
    <mergeCell ref="C1226:F1226"/>
    <mergeCell ref="D1227:F1227"/>
    <mergeCell ref="E1216:F1216"/>
    <mergeCell ref="D1217:F1217"/>
    <mergeCell ref="E1218:F1218"/>
    <mergeCell ref="C1219:F1219"/>
    <mergeCell ref="D1220:F1220"/>
    <mergeCell ref="E1221:F1221"/>
    <mergeCell ref="E1210:F1210"/>
    <mergeCell ref="E1211:F1211"/>
    <mergeCell ref="E1212:F1212"/>
    <mergeCell ref="E1213:F1213"/>
    <mergeCell ref="E1214:F1214"/>
    <mergeCell ref="E1215:F1215"/>
    <mergeCell ref="E1204:F1204"/>
    <mergeCell ref="E1205:F1205"/>
    <mergeCell ref="E1206:F1206"/>
    <mergeCell ref="E1207:F1207"/>
    <mergeCell ref="E1208:F1208"/>
    <mergeCell ref="E1209:F1209"/>
    <mergeCell ref="D1198:F1198"/>
    <mergeCell ref="E1199:F1199"/>
    <mergeCell ref="E1200:F1200"/>
    <mergeCell ref="E1201:F1201"/>
    <mergeCell ref="E1202:F1202"/>
    <mergeCell ref="E1203:F1203"/>
    <mergeCell ref="E1192:F1192"/>
    <mergeCell ref="E1193:F1193"/>
    <mergeCell ref="E1194:F1194"/>
    <mergeCell ref="E1195:F1195"/>
    <mergeCell ref="E1196:F1196"/>
    <mergeCell ref="C1197:F1197"/>
    <mergeCell ref="E1186:F1186"/>
    <mergeCell ref="E1187:F1187"/>
    <mergeCell ref="E1188:F1188"/>
    <mergeCell ref="E1189:F1189"/>
    <mergeCell ref="E1190:F1190"/>
    <mergeCell ref="E1191:F1191"/>
    <mergeCell ref="E1180:F1180"/>
    <mergeCell ref="E1181:F1181"/>
    <mergeCell ref="A1182:F1182"/>
    <mergeCell ref="C1183:F1183"/>
    <mergeCell ref="D1184:F1184"/>
    <mergeCell ref="E1185:F1185"/>
    <mergeCell ref="E1174:F1174"/>
    <mergeCell ref="E1175:F1175"/>
    <mergeCell ref="E1176:F1176"/>
    <mergeCell ref="E1177:F1177"/>
    <mergeCell ref="E1178:F1178"/>
    <mergeCell ref="E1179:F1179"/>
    <mergeCell ref="E1168:F1168"/>
    <mergeCell ref="E1169:F1169"/>
    <mergeCell ref="E1170:F1170"/>
    <mergeCell ref="E1171:F1171"/>
    <mergeCell ref="E1172:F1172"/>
    <mergeCell ref="E1173:F1173"/>
    <mergeCell ref="E1162:F1162"/>
    <mergeCell ref="E1163:F1163"/>
    <mergeCell ref="E1164:F1164"/>
    <mergeCell ref="E1165:F1165"/>
    <mergeCell ref="E1166:F1166"/>
    <mergeCell ref="E1167:F1167"/>
    <mergeCell ref="E1156:F1156"/>
    <mergeCell ref="E1157:F1157"/>
    <mergeCell ref="E1158:F1158"/>
    <mergeCell ref="E1159:F1159"/>
    <mergeCell ref="E1160:F1160"/>
    <mergeCell ref="E1161:F1161"/>
    <mergeCell ref="E1150:F1150"/>
    <mergeCell ref="E1151:F1151"/>
    <mergeCell ref="E1152:F1152"/>
    <mergeCell ref="E1153:F1153"/>
    <mergeCell ref="E1154:F1154"/>
    <mergeCell ref="E1155:F1155"/>
    <mergeCell ref="E1144:F1144"/>
    <mergeCell ref="D1145:F1145"/>
    <mergeCell ref="E1146:F1146"/>
    <mergeCell ref="E1147:F1147"/>
    <mergeCell ref="C1148:F1148"/>
    <mergeCell ref="D1149:F1149"/>
    <mergeCell ref="E1138:F1138"/>
    <mergeCell ref="E1139:F1139"/>
    <mergeCell ref="E1140:F1140"/>
    <mergeCell ref="E1141:F1141"/>
    <mergeCell ref="E1142:F1142"/>
    <mergeCell ref="E1143:F1143"/>
    <mergeCell ref="E1132:F1132"/>
    <mergeCell ref="E1133:F1133"/>
    <mergeCell ref="E1134:F1134"/>
    <mergeCell ref="E1135:F1135"/>
    <mergeCell ref="E1136:F1136"/>
    <mergeCell ref="E1137:F1137"/>
    <mergeCell ref="E1126:F1126"/>
    <mergeCell ref="E1127:F1127"/>
    <mergeCell ref="E1128:F1128"/>
    <mergeCell ref="E1129:F1129"/>
    <mergeCell ref="E1130:F1130"/>
    <mergeCell ref="E1131:F1131"/>
    <mergeCell ref="E1120:F1120"/>
    <mergeCell ref="E1121:F1121"/>
    <mergeCell ref="E1122:F1122"/>
    <mergeCell ref="E1123:F1123"/>
    <mergeCell ref="E1124:F1124"/>
    <mergeCell ref="E1125:F1125"/>
    <mergeCell ref="E1114:F1114"/>
    <mergeCell ref="E1115:F1115"/>
    <mergeCell ref="E1116:F1116"/>
    <mergeCell ref="E1117:F1117"/>
    <mergeCell ref="E1118:F1118"/>
    <mergeCell ref="E1119:F1119"/>
    <mergeCell ref="E1108:F1108"/>
    <mergeCell ref="E1109:F1109"/>
    <mergeCell ref="E1110:F1110"/>
    <mergeCell ref="E1111:F1111"/>
    <mergeCell ref="E1112:F1112"/>
    <mergeCell ref="E1113:F1113"/>
    <mergeCell ref="E1102:F1102"/>
    <mergeCell ref="E1103:F1103"/>
    <mergeCell ref="E1104:F1104"/>
    <mergeCell ref="E1105:F1105"/>
    <mergeCell ref="E1106:F1106"/>
    <mergeCell ref="E1107:F1107"/>
    <mergeCell ref="E1096:F1096"/>
    <mergeCell ref="E1097:F1097"/>
    <mergeCell ref="E1098:F1098"/>
    <mergeCell ref="E1099:F1099"/>
    <mergeCell ref="E1100:F1100"/>
    <mergeCell ref="E1101:F1101"/>
    <mergeCell ref="E1090:F1090"/>
    <mergeCell ref="E1091:F1091"/>
    <mergeCell ref="E1092:F1092"/>
    <mergeCell ref="E1093:F1093"/>
    <mergeCell ref="E1094:F1094"/>
    <mergeCell ref="E1095:F1095"/>
    <mergeCell ref="E1084:F1084"/>
    <mergeCell ref="E1085:F1085"/>
    <mergeCell ref="E1086:F1086"/>
    <mergeCell ref="E1087:F1087"/>
    <mergeCell ref="E1088:F1088"/>
    <mergeCell ref="E1089:F1089"/>
    <mergeCell ref="E1078:F1078"/>
    <mergeCell ref="C1079:F1079"/>
    <mergeCell ref="D1080:F1080"/>
    <mergeCell ref="E1081:F1081"/>
    <mergeCell ref="E1082:F1082"/>
    <mergeCell ref="E1083:F1083"/>
    <mergeCell ref="E1072:F1072"/>
    <mergeCell ref="E1073:F1073"/>
    <mergeCell ref="E1074:F1074"/>
    <mergeCell ref="E1075:F1075"/>
    <mergeCell ref="E1076:F1076"/>
    <mergeCell ref="E1077:F1077"/>
    <mergeCell ref="E1066:F1066"/>
    <mergeCell ref="E1067:F1067"/>
    <mergeCell ref="E1068:F1068"/>
    <mergeCell ref="E1069:F1069"/>
    <mergeCell ref="E1070:F1070"/>
    <mergeCell ref="E1071:F1071"/>
    <mergeCell ref="E1060:F1060"/>
    <mergeCell ref="E1061:F1061"/>
    <mergeCell ref="E1062:F1062"/>
    <mergeCell ref="E1063:F1063"/>
    <mergeCell ref="E1064:F1064"/>
    <mergeCell ref="E1065:F1065"/>
    <mergeCell ref="C1054:F1054"/>
    <mergeCell ref="D1055:F1055"/>
    <mergeCell ref="E1056:F1056"/>
    <mergeCell ref="E1057:F1057"/>
    <mergeCell ref="E1058:F1058"/>
    <mergeCell ref="E1059:F1059"/>
    <mergeCell ref="E1048:F1048"/>
    <mergeCell ref="E1049:F1049"/>
    <mergeCell ref="A1050:F1050"/>
    <mergeCell ref="C1051:F1051"/>
    <mergeCell ref="D1052:F1052"/>
    <mergeCell ref="E1053:F1053"/>
    <mergeCell ref="E1042:F1042"/>
    <mergeCell ref="E1043:F1043"/>
    <mergeCell ref="E1044:F1044"/>
    <mergeCell ref="E1045:F1045"/>
    <mergeCell ref="E1046:F1046"/>
    <mergeCell ref="E1047:F1047"/>
    <mergeCell ref="E1036:F1036"/>
    <mergeCell ref="E1037:F1037"/>
    <mergeCell ref="E1038:F1038"/>
    <mergeCell ref="E1039:F1039"/>
    <mergeCell ref="E1040:F1040"/>
    <mergeCell ref="E1041:F1041"/>
    <mergeCell ref="E1030:F1030"/>
    <mergeCell ref="E1031:F1031"/>
    <mergeCell ref="E1032:F1032"/>
    <mergeCell ref="E1033:F1033"/>
    <mergeCell ref="E1034:F1034"/>
    <mergeCell ref="E1035:F1035"/>
    <mergeCell ref="E1024:F1024"/>
    <mergeCell ref="E1025:F1025"/>
    <mergeCell ref="C1026:F1026"/>
    <mergeCell ref="D1027:F1027"/>
    <mergeCell ref="E1028:F1028"/>
    <mergeCell ref="E1029:F1029"/>
    <mergeCell ref="C1018:F1018"/>
    <mergeCell ref="D1019:F1019"/>
    <mergeCell ref="E1020:F1020"/>
    <mergeCell ref="E1021:F1021"/>
    <mergeCell ref="E1022:F1022"/>
    <mergeCell ref="E1023:F1023"/>
    <mergeCell ref="E1012:F1012"/>
    <mergeCell ref="E1013:F1013"/>
    <mergeCell ref="E1014:F1014"/>
    <mergeCell ref="E1015:F1015"/>
    <mergeCell ref="E1016:F1016"/>
    <mergeCell ref="E1017:F1017"/>
    <mergeCell ref="E1006:F1006"/>
    <mergeCell ref="E1007:F1007"/>
    <mergeCell ref="E1008:F1008"/>
    <mergeCell ref="E1009:F1009"/>
    <mergeCell ref="E1010:F1010"/>
    <mergeCell ref="E1011:F1011"/>
    <mergeCell ref="E1000:F1000"/>
    <mergeCell ref="E1001:F1001"/>
    <mergeCell ref="E1002:F1002"/>
    <mergeCell ref="E1003:F1003"/>
    <mergeCell ref="C1004:F1004"/>
    <mergeCell ref="D1005:F1005"/>
    <mergeCell ref="D994:F994"/>
    <mergeCell ref="E995:F995"/>
    <mergeCell ref="A996:F996"/>
    <mergeCell ref="C997:F997"/>
    <mergeCell ref="D998:F998"/>
    <mergeCell ref="E999:F999"/>
    <mergeCell ref="E988:F988"/>
    <mergeCell ref="E989:F989"/>
    <mergeCell ref="E990:F990"/>
    <mergeCell ref="E991:F991"/>
    <mergeCell ref="E992:F992"/>
    <mergeCell ref="E993:F993"/>
    <mergeCell ref="E982:F982"/>
    <mergeCell ref="C983:F983"/>
    <mergeCell ref="D984:F984"/>
    <mergeCell ref="E985:F985"/>
    <mergeCell ref="C986:F986"/>
    <mergeCell ref="D987:F987"/>
    <mergeCell ref="E976:F976"/>
    <mergeCell ref="E977:F977"/>
    <mergeCell ref="E978:F978"/>
    <mergeCell ref="E979:F979"/>
    <mergeCell ref="E980:F980"/>
    <mergeCell ref="D981:F981"/>
    <mergeCell ref="D970:F970"/>
    <mergeCell ref="E971:F971"/>
    <mergeCell ref="E972:F972"/>
    <mergeCell ref="C973:F973"/>
    <mergeCell ref="D974:F974"/>
    <mergeCell ref="E975:F975"/>
    <mergeCell ref="C964:F964"/>
    <mergeCell ref="D965:F965"/>
    <mergeCell ref="E966:F966"/>
    <mergeCell ref="D967:F967"/>
    <mergeCell ref="E968:F968"/>
    <mergeCell ref="C969:F969"/>
    <mergeCell ref="C958:F958"/>
    <mergeCell ref="D959:F959"/>
    <mergeCell ref="E960:F960"/>
    <mergeCell ref="E961:F961"/>
    <mergeCell ref="D962:F962"/>
    <mergeCell ref="E963:F963"/>
    <mergeCell ref="C952:F952"/>
    <mergeCell ref="D953:F953"/>
    <mergeCell ref="E954:F954"/>
    <mergeCell ref="C955:F955"/>
    <mergeCell ref="D956:F956"/>
    <mergeCell ref="E957:F957"/>
    <mergeCell ref="E946:F946"/>
    <mergeCell ref="C947:F947"/>
    <mergeCell ref="D948:F948"/>
    <mergeCell ref="E949:F949"/>
    <mergeCell ref="E950:F950"/>
    <mergeCell ref="E951:F951"/>
    <mergeCell ref="E940:F940"/>
    <mergeCell ref="C941:F941"/>
    <mergeCell ref="D942:F942"/>
    <mergeCell ref="E943:F943"/>
    <mergeCell ref="C944:F944"/>
    <mergeCell ref="D945:F945"/>
    <mergeCell ref="D934:F934"/>
    <mergeCell ref="E935:F935"/>
    <mergeCell ref="A936:F936"/>
    <mergeCell ref="C937:F937"/>
    <mergeCell ref="D938:F938"/>
    <mergeCell ref="E939:F939"/>
    <mergeCell ref="A928:F928"/>
    <mergeCell ref="C929:F929"/>
    <mergeCell ref="D930:F930"/>
    <mergeCell ref="E931:F931"/>
    <mergeCell ref="E932:F932"/>
    <mergeCell ref="E933:F933"/>
    <mergeCell ref="E922:F922"/>
    <mergeCell ref="E923:F923"/>
    <mergeCell ref="E924:F924"/>
    <mergeCell ref="E925:F925"/>
    <mergeCell ref="E926:F926"/>
    <mergeCell ref="E927:F927"/>
    <mergeCell ref="E916:F916"/>
    <mergeCell ref="E917:F917"/>
    <mergeCell ref="E918:F918"/>
    <mergeCell ref="E919:F919"/>
    <mergeCell ref="E920:F920"/>
    <mergeCell ref="E921:F921"/>
    <mergeCell ref="E910:F910"/>
    <mergeCell ref="E911:F911"/>
    <mergeCell ref="E912:F912"/>
    <mergeCell ref="E913:F913"/>
    <mergeCell ref="E914:F914"/>
    <mergeCell ref="E915:F915"/>
    <mergeCell ref="E904:F904"/>
    <mergeCell ref="E905:F905"/>
    <mergeCell ref="E906:F906"/>
    <mergeCell ref="E907:F907"/>
    <mergeCell ref="E908:F908"/>
    <mergeCell ref="E909:F909"/>
    <mergeCell ref="E898:F898"/>
    <mergeCell ref="E899:F899"/>
    <mergeCell ref="E900:F900"/>
    <mergeCell ref="E901:F901"/>
    <mergeCell ref="E902:F902"/>
    <mergeCell ref="E903:F903"/>
    <mergeCell ref="E892:F892"/>
    <mergeCell ref="E893:F893"/>
    <mergeCell ref="E894:F894"/>
    <mergeCell ref="E895:F895"/>
    <mergeCell ref="E896:F896"/>
    <mergeCell ref="E897:F897"/>
    <mergeCell ref="E886:F886"/>
    <mergeCell ref="E887:F887"/>
    <mergeCell ref="E888:F888"/>
    <mergeCell ref="E889:F889"/>
    <mergeCell ref="E890:F890"/>
    <mergeCell ref="E891:F891"/>
    <mergeCell ref="E880:F880"/>
    <mergeCell ref="E881:F881"/>
    <mergeCell ref="E882:F882"/>
    <mergeCell ref="E883:F883"/>
    <mergeCell ref="E884:F884"/>
    <mergeCell ref="E885:F885"/>
    <mergeCell ref="E874:F874"/>
    <mergeCell ref="C875:F875"/>
    <mergeCell ref="D876:F876"/>
    <mergeCell ref="E877:F877"/>
    <mergeCell ref="E878:F878"/>
    <mergeCell ref="E879:F879"/>
    <mergeCell ref="E868:F868"/>
    <mergeCell ref="E869:F869"/>
    <mergeCell ref="E870:F870"/>
    <mergeCell ref="E871:F871"/>
    <mergeCell ref="E872:F872"/>
    <mergeCell ref="D873:F873"/>
    <mergeCell ref="E862:F862"/>
    <mergeCell ref="E863:F863"/>
    <mergeCell ref="E864:F864"/>
    <mergeCell ref="E865:F865"/>
    <mergeCell ref="E866:F866"/>
    <mergeCell ref="E867:F867"/>
    <mergeCell ref="E856:F856"/>
    <mergeCell ref="E857:F857"/>
    <mergeCell ref="E858:F858"/>
    <mergeCell ref="E859:F859"/>
    <mergeCell ref="E860:F860"/>
    <mergeCell ref="E861:F861"/>
    <mergeCell ref="E850:F850"/>
    <mergeCell ref="E851:F851"/>
    <mergeCell ref="E852:F852"/>
    <mergeCell ref="E853:F853"/>
    <mergeCell ref="C854:F854"/>
    <mergeCell ref="D855:F855"/>
    <mergeCell ref="E844:F844"/>
    <mergeCell ref="E845:F845"/>
    <mergeCell ref="E846:F846"/>
    <mergeCell ref="E847:F847"/>
    <mergeCell ref="E848:F848"/>
    <mergeCell ref="E849:F849"/>
    <mergeCell ref="E838:F838"/>
    <mergeCell ref="E839:F839"/>
    <mergeCell ref="E840:F840"/>
    <mergeCell ref="E841:F841"/>
    <mergeCell ref="E842:F842"/>
    <mergeCell ref="E843:F843"/>
    <mergeCell ref="E831:F831"/>
    <mergeCell ref="E832:F832"/>
    <mergeCell ref="E833:F833"/>
    <mergeCell ref="E834:F834"/>
    <mergeCell ref="E836:F836"/>
    <mergeCell ref="E837:F837"/>
    <mergeCell ref="E824:F824"/>
    <mergeCell ref="E825:F825"/>
    <mergeCell ref="E826:F826"/>
    <mergeCell ref="C827:F827"/>
    <mergeCell ref="D828:F828"/>
    <mergeCell ref="D829:D830"/>
    <mergeCell ref="E829:F829"/>
    <mergeCell ref="E830:F830"/>
    <mergeCell ref="E818:F818"/>
    <mergeCell ref="E819:F819"/>
    <mergeCell ref="E820:F820"/>
    <mergeCell ref="E821:F821"/>
    <mergeCell ref="E822:F822"/>
    <mergeCell ref="E823:F823"/>
    <mergeCell ref="E835:F835"/>
    <mergeCell ref="E812:F812"/>
    <mergeCell ref="E813:F813"/>
    <mergeCell ref="E814:F814"/>
    <mergeCell ref="E815:F815"/>
    <mergeCell ref="E816:F816"/>
    <mergeCell ref="E817:F817"/>
    <mergeCell ref="C806:F806"/>
    <mergeCell ref="D807:F807"/>
    <mergeCell ref="E808:F808"/>
    <mergeCell ref="E809:F809"/>
    <mergeCell ref="E810:F810"/>
    <mergeCell ref="E811:F811"/>
    <mergeCell ref="E800:F800"/>
    <mergeCell ref="E801:F801"/>
    <mergeCell ref="E802:F802"/>
    <mergeCell ref="E803:F803"/>
    <mergeCell ref="D804:F804"/>
    <mergeCell ref="E805:F805"/>
    <mergeCell ref="A814:D815"/>
    <mergeCell ref="E794:F794"/>
    <mergeCell ref="E795:F795"/>
    <mergeCell ref="E796:F796"/>
    <mergeCell ref="E797:F797"/>
    <mergeCell ref="E798:F798"/>
    <mergeCell ref="E799:F799"/>
    <mergeCell ref="E788:F788"/>
    <mergeCell ref="E789:F789"/>
    <mergeCell ref="E790:F790"/>
    <mergeCell ref="E791:F791"/>
    <mergeCell ref="E792:F792"/>
    <mergeCell ref="E793:F793"/>
    <mergeCell ref="D782:F782"/>
    <mergeCell ref="E783:F783"/>
    <mergeCell ref="E784:F784"/>
    <mergeCell ref="E785:F785"/>
    <mergeCell ref="E786:F786"/>
    <mergeCell ref="E787:F787"/>
    <mergeCell ref="E776:F776"/>
    <mergeCell ref="E777:F777"/>
    <mergeCell ref="E778:F778"/>
    <mergeCell ref="D779:F779"/>
    <mergeCell ref="E780:F780"/>
    <mergeCell ref="C781:F781"/>
    <mergeCell ref="E770:F770"/>
    <mergeCell ref="E771:F771"/>
    <mergeCell ref="E772:F772"/>
    <mergeCell ref="E773:F773"/>
    <mergeCell ref="E774:F774"/>
    <mergeCell ref="E775:F775"/>
    <mergeCell ref="E764:F764"/>
    <mergeCell ref="E765:F765"/>
    <mergeCell ref="E766:F766"/>
    <mergeCell ref="E767:F767"/>
    <mergeCell ref="E768:F768"/>
    <mergeCell ref="E769:F769"/>
    <mergeCell ref="E758:F758"/>
    <mergeCell ref="E759:F759"/>
    <mergeCell ref="E760:F760"/>
    <mergeCell ref="C761:F761"/>
    <mergeCell ref="D762:F762"/>
    <mergeCell ref="E763:F763"/>
    <mergeCell ref="E752:F752"/>
    <mergeCell ref="E753:F753"/>
    <mergeCell ref="E754:F754"/>
    <mergeCell ref="E755:F755"/>
    <mergeCell ref="E756:F756"/>
    <mergeCell ref="E757:F757"/>
    <mergeCell ref="E746:F746"/>
    <mergeCell ref="E747:F747"/>
    <mergeCell ref="E748:F748"/>
    <mergeCell ref="C749:F749"/>
    <mergeCell ref="D750:F750"/>
    <mergeCell ref="E751:F751"/>
    <mergeCell ref="E740:F740"/>
    <mergeCell ref="E741:F741"/>
    <mergeCell ref="E742:F742"/>
    <mergeCell ref="E743:F743"/>
    <mergeCell ref="E744:F744"/>
    <mergeCell ref="E745:F745"/>
    <mergeCell ref="A734:F734"/>
    <mergeCell ref="C735:F735"/>
    <mergeCell ref="D736:F736"/>
    <mergeCell ref="E737:F737"/>
    <mergeCell ref="E738:F738"/>
    <mergeCell ref="E739:F739"/>
    <mergeCell ref="A728:F728"/>
    <mergeCell ref="C729:F729"/>
    <mergeCell ref="D730:F730"/>
    <mergeCell ref="E731:F731"/>
    <mergeCell ref="D732:F732"/>
    <mergeCell ref="E733:F733"/>
    <mergeCell ref="E722:F722"/>
    <mergeCell ref="E723:F723"/>
    <mergeCell ref="A724:F724"/>
    <mergeCell ref="C725:F725"/>
    <mergeCell ref="D726:F726"/>
    <mergeCell ref="E727:F727"/>
    <mergeCell ref="D716:F716"/>
    <mergeCell ref="E717:F717"/>
    <mergeCell ref="E718:F718"/>
    <mergeCell ref="E719:F719"/>
    <mergeCell ref="E720:F720"/>
    <mergeCell ref="E721:F721"/>
    <mergeCell ref="D710:F710"/>
    <mergeCell ref="E711:F711"/>
    <mergeCell ref="C712:F712"/>
    <mergeCell ref="D713:F713"/>
    <mergeCell ref="E714:F714"/>
    <mergeCell ref="C715:F715"/>
    <mergeCell ref="C705:F705"/>
    <mergeCell ref="D706:F706"/>
    <mergeCell ref="D707:D708"/>
    <mergeCell ref="E707:F707"/>
    <mergeCell ref="E708:F708"/>
    <mergeCell ref="C709:F709"/>
    <mergeCell ref="E699:F699"/>
    <mergeCell ref="E700:F700"/>
    <mergeCell ref="A701:F701"/>
    <mergeCell ref="C702:F702"/>
    <mergeCell ref="D703:F703"/>
    <mergeCell ref="E704:F704"/>
    <mergeCell ref="E693:F693"/>
    <mergeCell ref="E694:F694"/>
    <mergeCell ref="E695:F695"/>
    <mergeCell ref="E696:F696"/>
    <mergeCell ref="E697:F697"/>
    <mergeCell ref="E698:F698"/>
    <mergeCell ref="E687:F687"/>
    <mergeCell ref="E688:F688"/>
    <mergeCell ref="E689:F689"/>
    <mergeCell ref="E690:F690"/>
    <mergeCell ref="E691:F691"/>
    <mergeCell ref="E692:F692"/>
    <mergeCell ref="E681:F681"/>
    <mergeCell ref="E682:F682"/>
    <mergeCell ref="E683:F683"/>
    <mergeCell ref="E684:F684"/>
    <mergeCell ref="E685:F685"/>
    <mergeCell ref="E686:F686"/>
    <mergeCell ref="E675:F675"/>
    <mergeCell ref="E676:F676"/>
    <mergeCell ref="E677:F677"/>
    <mergeCell ref="E678:F678"/>
    <mergeCell ref="E679:F679"/>
    <mergeCell ref="E680:F680"/>
    <mergeCell ref="E669:F669"/>
    <mergeCell ref="E670:F670"/>
    <mergeCell ref="E671:F671"/>
    <mergeCell ref="E672:F672"/>
    <mergeCell ref="E673:F673"/>
    <mergeCell ref="E674:F674"/>
    <mergeCell ref="E663:F663"/>
    <mergeCell ref="D664:F664"/>
    <mergeCell ref="E665:F665"/>
    <mergeCell ref="C666:F666"/>
    <mergeCell ref="D667:F667"/>
    <mergeCell ref="E668:F668"/>
    <mergeCell ref="E657:F657"/>
    <mergeCell ref="E658:F658"/>
    <mergeCell ref="E659:F659"/>
    <mergeCell ref="E660:F660"/>
    <mergeCell ref="E661:F661"/>
    <mergeCell ref="E662:F662"/>
    <mergeCell ref="E651:F651"/>
    <mergeCell ref="C652:F652"/>
    <mergeCell ref="D653:F653"/>
    <mergeCell ref="E654:F654"/>
    <mergeCell ref="E655:F655"/>
    <mergeCell ref="E656:F656"/>
    <mergeCell ref="E645:F645"/>
    <mergeCell ref="E646:F646"/>
    <mergeCell ref="E647:F647"/>
    <mergeCell ref="E648:F648"/>
    <mergeCell ref="E649:F649"/>
    <mergeCell ref="E650:F650"/>
    <mergeCell ref="E639:F639"/>
    <mergeCell ref="E640:F640"/>
    <mergeCell ref="E641:F641"/>
    <mergeCell ref="E642:F642"/>
    <mergeCell ref="E643:F643"/>
    <mergeCell ref="E644:F644"/>
    <mergeCell ref="E633:F633"/>
    <mergeCell ref="E634:F634"/>
    <mergeCell ref="E635:F635"/>
    <mergeCell ref="E636:F636"/>
    <mergeCell ref="E637:F637"/>
    <mergeCell ref="E638:F638"/>
    <mergeCell ref="E627:F627"/>
    <mergeCell ref="C628:F628"/>
    <mergeCell ref="D629:F629"/>
    <mergeCell ref="E630:F630"/>
    <mergeCell ref="E631:F631"/>
    <mergeCell ref="E632:F632"/>
    <mergeCell ref="E621:F621"/>
    <mergeCell ref="E622:F622"/>
    <mergeCell ref="E623:F623"/>
    <mergeCell ref="E624:F624"/>
    <mergeCell ref="E625:F625"/>
    <mergeCell ref="E626:F626"/>
    <mergeCell ref="E615:F615"/>
    <mergeCell ref="E616:F616"/>
    <mergeCell ref="E617:F617"/>
    <mergeCell ref="E618:F618"/>
    <mergeCell ref="E619:F619"/>
    <mergeCell ref="E620:F620"/>
    <mergeCell ref="E609:F609"/>
    <mergeCell ref="E610:F610"/>
    <mergeCell ref="E611:F611"/>
    <mergeCell ref="E612:F612"/>
    <mergeCell ref="E613:F613"/>
    <mergeCell ref="E614:F614"/>
    <mergeCell ref="D603:F603"/>
    <mergeCell ref="E604:F604"/>
    <mergeCell ref="E605:F605"/>
    <mergeCell ref="E606:F606"/>
    <mergeCell ref="E607:F607"/>
    <mergeCell ref="E608:F608"/>
    <mergeCell ref="E597:F597"/>
    <mergeCell ref="E598:F598"/>
    <mergeCell ref="D599:F599"/>
    <mergeCell ref="E600:F600"/>
    <mergeCell ref="E601:F601"/>
    <mergeCell ref="C602:F602"/>
    <mergeCell ref="E591:F591"/>
    <mergeCell ref="E592:F592"/>
    <mergeCell ref="E593:F593"/>
    <mergeCell ref="E594:F594"/>
    <mergeCell ref="E595:F595"/>
    <mergeCell ref="E596:F596"/>
    <mergeCell ref="E585:F585"/>
    <mergeCell ref="E586:F586"/>
    <mergeCell ref="E587:F587"/>
    <mergeCell ref="E588:F588"/>
    <mergeCell ref="E589:F589"/>
    <mergeCell ref="E590:F590"/>
    <mergeCell ref="E579:F579"/>
    <mergeCell ref="E580:F580"/>
    <mergeCell ref="E581:F581"/>
    <mergeCell ref="E582:F582"/>
    <mergeCell ref="E583:F583"/>
    <mergeCell ref="E584:F584"/>
    <mergeCell ref="E573:F573"/>
    <mergeCell ref="E574:F574"/>
    <mergeCell ref="E575:F575"/>
    <mergeCell ref="E576:F576"/>
    <mergeCell ref="E577:F577"/>
    <mergeCell ref="E578:F578"/>
    <mergeCell ref="E567:F567"/>
    <mergeCell ref="E568:F568"/>
    <mergeCell ref="E569:F569"/>
    <mergeCell ref="E570:F570"/>
    <mergeCell ref="E571:F571"/>
    <mergeCell ref="E572:F572"/>
    <mergeCell ref="E561:F561"/>
    <mergeCell ref="E562:F562"/>
    <mergeCell ref="E563:F563"/>
    <mergeCell ref="E564:F564"/>
    <mergeCell ref="E565:F565"/>
    <mergeCell ref="E566:F566"/>
    <mergeCell ref="E555:F555"/>
    <mergeCell ref="E556:F556"/>
    <mergeCell ref="E557:F557"/>
    <mergeCell ref="E558:F558"/>
    <mergeCell ref="E559:F559"/>
    <mergeCell ref="E560:F560"/>
    <mergeCell ref="E549:F549"/>
    <mergeCell ref="E550:F550"/>
    <mergeCell ref="E551:F551"/>
    <mergeCell ref="E552:F552"/>
    <mergeCell ref="E553:F553"/>
    <mergeCell ref="E554:F554"/>
    <mergeCell ref="E543:F543"/>
    <mergeCell ref="E544:F544"/>
    <mergeCell ref="E545:F545"/>
    <mergeCell ref="E546:F546"/>
    <mergeCell ref="E547:F547"/>
    <mergeCell ref="E548:F548"/>
    <mergeCell ref="E537:F537"/>
    <mergeCell ref="E538:F538"/>
    <mergeCell ref="E539:F539"/>
    <mergeCell ref="E540:F540"/>
    <mergeCell ref="E541:F541"/>
    <mergeCell ref="E542:F542"/>
    <mergeCell ref="E531:F531"/>
    <mergeCell ref="E532:F532"/>
    <mergeCell ref="C533:F533"/>
    <mergeCell ref="D534:F534"/>
    <mergeCell ref="E535:F535"/>
    <mergeCell ref="E536:F536"/>
    <mergeCell ref="E525:F525"/>
    <mergeCell ref="E526:F526"/>
    <mergeCell ref="E527:F527"/>
    <mergeCell ref="E528:F528"/>
    <mergeCell ref="E529:F529"/>
    <mergeCell ref="E530:F530"/>
    <mergeCell ref="D519:F519"/>
    <mergeCell ref="E520:F520"/>
    <mergeCell ref="E521:F521"/>
    <mergeCell ref="E522:F522"/>
    <mergeCell ref="E523:F523"/>
    <mergeCell ref="E524:F524"/>
    <mergeCell ref="E513:F513"/>
    <mergeCell ref="E514:F514"/>
    <mergeCell ref="E515:F515"/>
    <mergeCell ref="E516:F516"/>
    <mergeCell ref="E517:F517"/>
    <mergeCell ref="C518:F518"/>
    <mergeCell ref="D507:F507"/>
    <mergeCell ref="E508:F508"/>
    <mergeCell ref="E509:F509"/>
    <mergeCell ref="E510:F510"/>
    <mergeCell ref="E511:F511"/>
    <mergeCell ref="E512:F512"/>
    <mergeCell ref="E501:F501"/>
    <mergeCell ref="E502:F502"/>
    <mergeCell ref="E503:F503"/>
    <mergeCell ref="E504:F504"/>
    <mergeCell ref="A505:F505"/>
    <mergeCell ref="C506:F506"/>
    <mergeCell ref="C495:F495"/>
    <mergeCell ref="D496:F496"/>
    <mergeCell ref="E497:F497"/>
    <mergeCell ref="E498:F498"/>
    <mergeCell ref="E499:F499"/>
    <mergeCell ref="E500:F500"/>
    <mergeCell ref="D489:F489"/>
    <mergeCell ref="E490:F490"/>
    <mergeCell ref="E491:F491"/>
    <mergeCell ref="E492:F492"/>
    <mergeCell ref="E493:F493"/>
    <mergeCell ref="E494:F494"/>
    <mergeCell ref="E483:F483"/>
    <mergeCell ref="E484:F484"/>
    <mergeCell ref="C485:F485"/>
    <mergeCell ref="D486:F486"/>
    <mergeCell ref="E487:F487"/>
    <mergeCell ref="C488:F488"/>
    <mergeCell ref="E477:F477"/>
    <mergeCell ref="E478:F478"/>
    <mergeCell ref="E479:F479"/>
    <mergeCell ref="E480:F480"/>
    <mergeCell ref="E481:F481"/>
    <mergeCell ref="E482:F482"/>
    <mergeCell ref="E471:F471"/>
    <mergeCell ref="E472:F472"/>
    <mergeCell ref="E473:F473"/>
    <mergeCell ref="E474:F474"/>
    <mergeCell ref="C475:F475"/>
    <mergeCell ref="D476:F476"/>
    <mergeCell ref="E465:F465"/>
    <mergeCell ref="E466:F466"/>
    <mergeCell ref="E467:F467"/>
    <mergeCell ref="E468:F468"/>
    <mergeCell ref="E469:F469"/>
    <mergeCell ref="E470:F470"/>
    <mergeCell ref="E459:F459"/>
    <mergeCell ref="E460:F460"/>
    <mergeCell ref="E461:F461"/>
    <mergeCell ref="E462:F462"/>
    <mergeCell ref="E463:F463"/>
    <mergeCell ref="E464:F464"/>
    <mergeCell ref="E453:F453"/>
    <mergeCell ref="E454:F454"/>
    <mergeCell ref="E455:F455"/>
    <mergeCell ref="E456:F456"/>
    <mergeCell ref="E457:F457"/>
    <mergeCell ref="E458:F458"/>
    <mergeCell ref="E447:F447"/>
    <mergeCell ref="E448:F448"/>
    <mergeCell ref="E449:F449"/>
    <mergeCell ref="E450:F450"/>
    <mergeCell ref="E451:F451"/>
    <mergeCell ref="E452:F452"/>
    <mergeCell ref="E441:F441"/>
    <mergeCell ref="E442:F442"/>
    <mergeCell ref="E443:F443"/>
    <mergeCell ref="E444:F444"/>
    <mergeCell ref="E445:F445"/>
    <mergeCell ref="E446:F446"/>
    <mergeCell ref="E435:F435"/>
    <mergeCell ref="E436:F436"/>
    <mergeCell ref="E437:F437"/>
    <mergeCell ref="E438:F438"/>
    <mergeCell ref="E439:F439"/>
    <mergeCell ref="E440:F440"/>
    <mergeCell ref="E429:F429"/>
    <mergeCell ref="E430:F430"/>
    <mergeCell ref="E431:F431"/>
    <mergeCell ref="E432:F432"/>
    <mergeCell ref="E433:F433"/>
    <mergeCell ref="E434:F434"/>
    <mergeCell ref="E423:F423"/>
    <mergeCell ref="E424:F424"/>
    <mergeCell ref="E425:F425"/>
    <mergeCell ref="E426:F426"/>
    <mergeCell ref="E427:F427"/>
    <mergeCell ref="E428:F428"/>
    <mergeCell ref="A417:F417"/>
    <mergeCell ref="C418:F418"/>
    <mergeCell ref="D419:F419"/>
    <mergeCell ref="E420:F420"/>
    <mergeCell ref="E421:F421"/>
    <mergeCell ref="E422:F422"/>
    <mergeCell ref="E411:F411"/>
    <mergeCell ref="E412:F412"/>
    <mergeCell ref="E413:F413"/>
    <mergeCell ref="D414:F414"/>
    <mergeCell ref="E415:F415"/>
    <mergeCell ref="E416:F416"/>
    <mergeCell ref="E405:F405"/>
    <mergeCell ref="E406:F406"/>
    <mergeCell ref="E407:F407"/>
    <mergeCell ref="E408:F408"/>
    <mergeCell ref="E409:F409"/>
    <mergeCell ref="E410:F410"/>
    <mergeCell ref="E399:F399"/>
    <mergeCell ref="E400:F400"/>
    <mergeCell ref="E401:F401"/>
    <mergeCell ref="E402:F402"/>
    <mergeCell ref="E403:F403"/>
    <mergeCell ref="E404:F404"/>
    <mergeCell ref="C393:F393"/>
    <mergeCell ref="D394:F394"/>
    <mergeCell ref="E395:F395"/>
    <mergeCell ref="C396:F396"/>
    <mergeCell ref="D397:F397"/>
    <mergeCell ref="E398:F398"/>
    <mergeCell ref="E387:F387"/>
    <mergeCell ref="E388:F388"/>
    <mergeCell ref="D389:F389"/>
    <mergeCell ref="E390:F390"/>
    <mergeCell ref="E391:F391"/>
    <mergeCell ref="A392:F392"/>
    <mergeCell ref="E381:F381"/>
    <mergeCell ref="E382:F382"/>
    <mergeCell ref="C383:F383"/>
    <mergeCell ref="D384:F384"/>
    <mergeCell ref="E385:F385"/>
    <mergeCell ref="E386:F386"/>
    <mergeCell ref="E375:F375"/>
    <mergeCell ref="E376:F376"/>
    <mergeCell ref="E377:F377"/>
    <mergeCell ref="E378:F378"/>
    <mergeCell ref="E379:F379"/>
    <mergeCell ref="D380:F380"/>
    <mergeCell ref="E369:F369"/>
    <mergeCell ref="E370:F370"/>
    <mergeCell ref="E371:F371"/>
    <mergeCell ref="E372:F372"/>
    <mergeCell ref="E373:F373"/>
    <mergeCell ref="E374:F374"/>
    <mergeCell ref="E363:F363"/>
    <mergeCell ref="E364:F364"/>
    <mergeCell ref="E365:F365"/>
    <mergeCell ref="E366:F366"/>
    <mergeCell ref="E367:F367"/>
    <mergeCell ref="E368:F368"/>
    <mergeCell ref="E357:F357"/>
    <mergeCell ref="E358:F358"/>
    <mergeCell ref="E359:F359"/>
    <mergeCell ref="E360:F360"/>
    <mergeCell ref="E361:F361"/>
    <mergeCell ref="E362:F362"/>
    <mergeCell ref="E351:F351"/>
    <mergeCell ref="E352:F352"/>
    <mergeCell ref="E353:F353"/>
    <mergeCell ref="E354:F354"/>
    <mergeCell ref="E355:F355"/>
    <mergeCell ref="E356:F356"/>
    <mergeCell ref="E345:F345"/>
    <mergeCell ref="A346:F346"/>
    <mergeCell ref="C347:F347"/>
    <mergeCell ref="D348:F348"/>
    <mergeCell ref="E349:F349"/>
    <mergeCell ref="E350:F350"/>
    <mergeCell ref="E339:F339"/>
    <mergeCell ref="E340:F340"/>
    <mergeCell ref="E341:F341"/>
    <mergeCell ref="E342:F342"/>
    <mergeCell ref="E343:F343"/>
    <mergeCell ref="D344:F344"/>
    <mergeCell ref="E333:F333"/>
    <mergeCell ref="E334:F334"/>
    <mergeCell ref="E335:F335"/>
    <mergeCell ref="E336:F336"/>
    <mergeCell ref="E337:F337"/>
    <mergeCell ref="E338:F338"/>
    <mergeCell ref="E327:F327"/>
    <mergeCell ref="E328:F328"/>
    <mergeCell ref="E329:F329"/>
    <mergeCell ref="C330:F330"/>
    <mergeCell ref="D331:F331"/>
    <mergeCell ref="E332:F332"/>
    <mergeCell ref="E321:F321"/>
    <mergeCell ref="C322:F322"/>
    <mergeCell ref="D323:F323"/>
    <mergeCell ref="E324:F324"/>
    <mergeCell ref="E325:F325"/>
    <mergeCell ref="D326:F326"/>
    <mergeCell ref="E315:F315"/>
    <mergeCell ref="E316:F316"/>
    <mergeCell ref="E317:F317"/>
    <mergeCell ref="C318:F318"/>
    <mergeCell ref="D319:F319"/>
    <mergeCell ref="E320:F320"/>
    <mergeCell ref="E309:F309"/>
    <mergeCell ref="E310:F310"/>
    <mergeCell ref="D311:F311"/>
    <mergeCell ref="E312:F312"/>
    <mergeCell ref="E313:F313"/>
    <mergeCell ref="E314:F314"/>
    <mergeCell ref="E303:F303"/>
    <mergeCell ref="E304:F304"/>
    <mergeCell ref="E305:F305"/>
    <mergeCell ref="E306:F306"/>
    <mergeCell ref="E307:F307"/>
    <mergeCell ref="E308:F308"/>
    <mergeCell ref="E297:F297"/>
    <mergeCell ref="E298:F298"/>
    <mergeCell ref="E299:F299"/>
    <mergeCell ref="E300:F300"/>
    <mergeCell ref="E301:F301"/>
    <mergeCell ref="E302:F302"/>
    <mergeCell ref="E291:F291"/>
    <mergeCell ref="E292:F292"/>
    <mergeCell ref="E293:F293"/>
    <mergeCell ref="E294:F294"/>
    <mergeCell ref="E295:F295"/>
    <mergeCell ref="E296:F296"/>
    <mergeCell ref="E285:F285"/>
    <mergeCell ref="E286:F286"/>
    <mergeCell ref="E287:F287"/>
    <mergeCell ref="E288:F288"/>
    <mergeCell ref="E289:F289"/>
    <mergeCell ref="E290:F290"/>
    <mergeCell ref="E279:F279"/>
    <mergeCell ref="E280:F280"/>
    <mergeCell ref="E281:F281"/>
    <mergeCell ref="E282:F282"/>
    <mergeCell ref="E283:F283"/>
    <mergeCell ref="E284:F284"/>
    <mergeCell ref="D273:F273"/>
    <mergeCell ref="E274:F274"/>
    <mergeCell ref="E275:F275"/>
    <mergeCell ref="E276:F276"/>
    <mergeCell ref="C277:F277"/>
    <mergeCell ref="D278:F278"/>
    <mergeCell ref="E267:F267"/>
    <mergeCell ref="D268:F268"/>
    <mergeCell ref="E269:F269"/>
    <mergeCell ref="E270:F270"/>
    <mergeCell ref="E271:F271"/>
    <mergeCell ref="C272:F272"/>
    <mergeCell ref="E261:F261"/>
    <mergeCell ref="E262:F262"/>
    <mergeCell ref="E263:F263"/>
    <mergeCell ref="E264:F264"/>
    <mergeCell ref="E265:F265"/>
    <mergeCell ref="E266:F266"/>
    <mergeCell ref="D255:F255"/>
    <mergeCell ref="E256:F256"/>
    <mergeCell ref="A257:F257"/>
    <mergeCell ref="C258:F258"/>
    <mergeCell ref="D259:F259"/>
    <mergeCell ref="E260:F260"/>
    <mergeCell ref="D249:F249"/>
    <mergeCell ref="E250:F250"/>
    <mergeCell ref="E251:F251"/>
    <mergeCell ref="E252:F252"/>
    <mergeCell ref="E253:F253"/>
    <mergeCell ref="E254:F254"/>
    <mergeCell ref="E243:F243"/>
    <mergeCell ref="E244:F244"/>
    <mergeCell ref="E245:F245"/>
    <mergeCell ref="E246:F246"/>
    <mergeCell ref="A247:F247"/>
    <mergeCell ref="C248:F248"/>
    <mergeCell ref="E237:F237"/>
    <mergeCell ref="E238:F238"/>
    <mergeCell ref="E239:F239"/>
    <mergeCell ref="E240:F240"/>
    <mergeCell ref="E241:F241"/>
    <mergeCell ref="E242:F242"/>
    <mergeCell ref="E231:F231"/>
    <mergeCell ref="E232:F232"/>
    <mergeCell ref="E233:F233"/>
    <mergeCell ref="E234:F234"/>
    <mergeCell ref="E235:F235"/>
    <mergeCell ref="E236:F236"/>
    <mergeCell ref="E225:F225"/>
    <mergeCell ref="E226:F226"/>
    <mergeCell ref="E227:F227"/>
    <mergeCell ref="E228:F228"/>
    <mergeCell ref="E229:F229"/>
    <mergeCell ref="E230:F230"/>
    <mergeCell ref="E219:F219"/>
    <mergeCell ref="E220:F220"/>
    <mergeCell ref="E221:F221"/>
    <mergeCell ref="C222:F222"/>
    <mergeCell ref="D223:F223"/>
    <mergeCell ref="E224:F224"/>
    <mergeCell ref="E213:F213"/>
    <mergeCell ref="E214:F214"/>
    <mergeCell ref="E215:F215"/>
    <mergeCell ref="E216:F216"/>
    <mergeCell ref="E217:F217"/>
    <mergeCell ref="D218:F218"/>
    <mergeCell ref="E207:F207"/>
    <mergeCell ref="E208:F208"/>
    <mergeCell ref="E209:F209"/>
    <mergeCell ref="E210:F210"/>
    <mergeCell ref="E211:F211"/>
    <mergeCell ref="E212:F212"/>
    <mergeCell ref="E201:F201"/>
    <mergeCell ref="E202:F202"/>
    <mergeCell ref="E203:F203"/>
    <mergeCell ref="E204:F204"/>
    <mergeCell ref="E205:F205"/>
    <mergeCell ref="E206:F206"/>
    <mergeCell ref="E195:F195"/>
    <mergeCell ref="E196:F196"/>
    <mergeCell ref="E197:F197"/>
    <mergeCell ref="E198:F198"/>
    <mergeCell ref="E199:F199"/>
    <mergeCell ref="E200:F200"/>
    <mergeCell ref="E189:F189"/>
    <mergeCell ref="E190:F190"/>
    <mergeCell ref="E191:F191"/>
    <mergeCell ref="E192:F192"/>
    <mergeCell ref="E193:F193"/>
    <mergeCell ref="E194:F194"/>
    <mergeCell ref="E183:F183"/>
    <mergeCell ref="A184:F184"/>
    <mergeCell ref="C185:F185"/>
    <mergeCell ref="D186:F186"/>
    <mergeCell ref="E187:F187"/>
    <mergeCell ref="E188:F188"/>
    <mergeCell ref="E177:F177"/>
    <mergeCell ref="D178:F178"/>
    <mergeCell ref="E179:F179"/>
    <mergeCell ref="E180:F180"/>
    <mergeCell ref="E181:F181"/>
    <mergeCell ref="E182:F182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E167:F167"/>
    <mergeCell ref="E168:F168"/>
    <mergeCell ref="E169:F169"/>
    <mergeCell ref="E170:F170"/>
    <mergeCell ref="E159:F159"/>
    <mergeCell ref="E160:F160"/>
    <mergeCell ref="E161:F161"/>
    <mergeCell ref="E162:F162"/>
    <mergeCell ref="E163:F163"/>
    <mergeCell ref="E164:F164"/>
    <mergeCell ref="E153:F153"/>
    <mergeCell ref="E154:F154"/>
    <mergeCell ref="E155:F155"/>
    <mergeCell ref="E156:F156"/>
    <mergeCell ref="E157:F157"/>
    <mergeCell ref="E158:F158"/>
    <mergeCell ref="E147:F147"/>
    <mergeCell ref="A148:F148"/>
    <mergeCell ref="C149:F149"/>
    <mergeCell ref="D150:F150"/>
    <mergeCell ref="E151:F151"/>
    <mergeCell ref="E152:F152"/>
    <mergeCell ref="E141:F141"/>
    <mergeCell ref="E142:F142"/>
    <mergeCell ref="E143:F143"/>
    <mergeCell ref="E144:F144"/>
    <mergeCell ref="E145:F145"/>
    <mergeCell ref="E146:F146"/>
    <mergeCell ref="E135:F135"/>
    <mergeCell ref="E136:F136"/>
    <mergeCell ref="E137:F137"/>
    <mergeCell ref="E138:F138"/>
    <mergeCell ref="E139:F139"/>
    <mergeCell ref="E140:F140"/>
    <mergeCell ref="E129:F129"/>
    <mergeCell ref="C130:F130"/>
    <mergeCell ref="D131:F131"/>
    <mergeCell ref="E132:F132"/>
    <mergeCell ref="C133:F133"/>
    <mergeCell ref="D134:F134"/>
    <mergeCell ref="E123:F123"/>
    <mergeCell ref="E124:F124"/>
    <mergeCell ref="D125:F125"/>
    <mergeCell ref="E126:F126"/>
    <mergeCell ref="E127:F127"/>
    <mergeCell ref="E128:F128"/>
    <mergeCell ref="E117:F117"/>
    <mergeCell ref="C118:F118"/>
    <mergeCell ref="D119:F119"/>
    <mergeCell ref="E120:F120"/>
    <mergeCell ref="E121:F121"/>
    <mergeCell ref="E122:F122"/>
    <mergeCell ref="E111:F111"/>
    <mergeCell ref="E112:F112"/>
    <mergeCell ref="E113:F113"/>
    <mergeCell ref="D114:F114"/>
    <mergeCell ref="E115:F115"/>
    <mergeCell ref="E116:F116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81:F81"/>
    <mergeCell ref="E82:F82"/>
    <mergeCell ref="E83:F83"/>
    <mergeCell ref="E84:F84"/>
    <mergeCell ref="E85:F85"/>
    <mergeCell ref="E86:F86"/>
    <mergeCell ref="C75:F75"/>
    <mergeCell ref="D76:F76"/>
    <mergeCell ref="E77:F77"/>
    <mergeCell ref="E78:F78"/>
    <mergeCell ref="E79:F79"/>
    <mergeCell ref="E80:F80"/>
    <mergeCell ref="E69:F69"/>
    <mergeCell ref="E70:F70"/>
    <mergeCell ref="E71:F71"/>
    <mergeCell ref="C72:F72"/>
    <mergeCell ref="D73:F73"/>
    <mergeCell ref="E74:F74"/>
    <mergeCell ref="E63:F63"/>
    <mergeCell ref="E64:F64"/>
    <mergeCell ref="E65:F65"/>
    <mergeCell ref="D66:F66"/>
    <mergeCell ref="E67:F67"/>
    <mergeCell ref="E68:F68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57:F57"/>
    <mergeCell ref="E58:F58"/>
    <mergeCell ref="E59:F59"/>
    <mergeCell ref="E60:F60"/>
    <mergeCell ref="E61:F61"/>
    <mergeCell ref="E62:F62"/>
    <mergeCell ref="E51:F51"/>
    <mergeCell ref="C52:F52"/>
    <mergeCell ref="D53:F53"/>
    <mergeCell ref="E54:F54"/>
    <mergeCell ref="E55:F55"/>
    <mergeCell ref="E56:F56"/>
    <mergeCell ref="E45:F45"/>
    <mergeCell ref="E46:F46"/>
    <mergeCell ref="E47:F47"/>
    <mergeCell ref="E48:F48"/>
    <mergeCell ref="E49:F49"/>
    <mergeCell ref="D50:F50"/>
    <mergeCell ref="K1:L1"/>
    <mergeCell ref="A3:L3"/>
    <mergeCell ref="A4:L4"/>
    <mergeCell ref="A5:C5"/>
    <mergeCell ref="A6:C6"/>
    <mergeCell ref="A7:F7"/>
    <mergeCell ref="A213:D215"/>
    <mergeCell ref="A21:F21"/>
    <mergeCell ref="C22:F22"/>
    <mergeCell ref="D23:F23"/>
    <mergeCell ref="E24:F24"/>
    <mergeCell ref="E25:F25"/>
    <mergeCell ref="E26:F26"/>
    <mergeCell ref="A14:F14"/>
    <mergeCell ref="A15:F15"/>
    <mergeCell ref="A16:F16"/>
    <mergeCell ref="A17:F17"/>
    <mergeCell ref="A18:F18"/>
    <mergeCell ref="C20:F20"/>
    <mergeCell ref="A8:F8"/>
    <mergeCell ref="A9:F9"/>
    <mergeCell ref="A10:F10"/>
    <mergeCell ref="A11:F11"/>
    <mergeCell ref="A12:F12"/>
    <mergeCell ref="A13:F13"/>
    <mergeCell ref="E39:F39"/>
    <mergeCell ref="E40:F40"/>
    <mergeCell ref="E41:F41"/>
    <mergeCell ref="E42:F42"/>
    <mergeCell ref="E43:F43"/>
    <mergeCell ref="E44:F44"/>
    <mergeCell ref="E33:F33"/>
  </mergeCells>
  <printOptions horizontalCentered="1"/>
  <pageMargins left="0.39370078740157483" right="0.39370078740157483" top="0.59055118110236227" bottom="0.39370078740157483" header="0.11811023622047245" footer="0.19685039370078741"/>
  <pageSetup paperSize="9" scale="70" firstPageNumber="256" orientation="portrait" useFirstPageNumber="1" r:id="rId1"/>
  <headerFooter>
    <oddHeader>&amp;CSprawozdanie z wykonania budżetu Województwa Zachodniopomorskiego za 2013 rok - załączniki
______________________________________________________________________________________________________</oddHeader>
    <oddFooter>&amp;C&amp;P</oddFooter>
  </headerFooter>
  <rowBreaks count="5" manualBreakCount="5">
    <brk id="325" max="11" man="1"/>
    <brk id="532" max="11" man="1"/>
    <brk id="598" max="11" man="1"/>
    <brk id="951" max="11" man="1"/>
    <brk id="131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7"/>
  <sheetViews>
    <sheetView showGridLines="0" view="pageBreakPreview" topLeftCell="A49" zoomScale="130" zoomScaleNormal="115" zoomScaleSheetLayoutView="130" workbookViewId="0">
      <selection activeCell="C6" sqref="C6"/>
    </sheetView>
  </sheetViews>
  <sheetFormatPr defaultColWidth="6.7109375" defaultRowHeight="12.75"/>
  <cols>
    <col min="1" max="1" width="5.7109375" style="277" customWidth="1"/>
    <col min="2" max="2" width="7.28515625" style="277" customWidth="1"/>
    <col min="3" max="3" width="61.28515625" style="277" customWidth="1"/>
    <col min="4" max="4" width="11.140625" style="277" customWidth="1"/>
    <col min="5" max="5" width="12.140625" style="277" customWidth="1"/>
    <col min="6" max="6" width="10.28515625" style="277" customWidth="1"/>
    <col min="7" max="7" width="9.85546875" style="277" customWidth="1"/>
    <col min="8" max="8" width="17.7109375" style="278" customWidth="1"/>
    <col min="9" max="11" width="5" style="277" customWidth="1"/>
    <col min="12" max="256" width="6.7109375" style="277"/>
    <col min="257" max="257" width="5.7109375" style="277" customWidth="1"/>
    <col min="258" max="258" width="7.28515625" style="277" customWidth="1"/>
    <col min="259" max="259" width="61.28515625" style="277" customWidth="1"/>
    <col min="260" max="260" width="11.140625" style="277" customWidth="1"/>
    <col min="261" max="261" width="12.140625" style="277" customWidth="1"/>
    <col min="262" max="262" width="10.28515625" style="277" customWidth="1"/>
    <col min="263" max="263" width="9.85546875" style="277" customWidth="1"/>
    <col min="264" max="264" width="17.7109375" style="277" customWidth="1"/>
    <col min="265" max="267" width="5" style="277" customWidth="1"/>
    <col min="268" max="512" width="6.7109375" style="277"/>
    <col min="513" max="513" width="5.7109375" style="277" customWidth="1"/>
    <col min="514" max="514" width="7.28515625" style="277" customWidth="1"/>
    <col min="515" max="515" width="61.28515625" style="277" customWidth="1"/>
    <col min="516" max="516" width="11.140625" style="277" customWidth="1"/>
    <col min="517" max="517" width="12.140625" style="277" customWidth="1"/>
    <col min="518" max="518" width="10.28515625" style="277" customWidth="1"/>
    <col min="519" max="519" width="9.85546875" style="277" customWidth="1"/>
    <col min="520" max="520" width="17.7109375" style="277" customWidth="1"/>
    <col min="521" max="523" width="5" style="277" customWidth="1"/>
    <col min="524" max="768" width="6.7109375" style="277"/>
    <col min="769" max="769" width="5.7109375" style="277" customWidth="1"/>
    <col min="770" max="770" width="7.28515625" style="277" customWidth="1"/>
    <col min="771" max="771" width="61.28515625" style="277" customWidth="1"/>
    <col min="772" max="772" width="11.140625" style="277" customWidth="1"/>
    <col min="773" max="773" width="12.140625" style="277" customWidth="1"/>
    <col min="774" max="774" width="10.28515625" style="277" customWidth="1"/>
    <col min="775" max="775" width="9.85546875" style="277" customWidth="1"/>
    <col min="776" max="776" width="17.7109375" style="277" customWidth="1"/>
    <col min="777" max="779" width="5" style="277" customWidth="1"/>
    <col min="780" max="1024" width="6.7109375" style="277"/>
    <col min="1025" max="1025" width="5.7109375" style="277" customWidth="1"/>
    <col min="1026" max="1026" width="7.28515625" style="277" customWidth="1"/>
    <col min="1027" max="1027" width="61.28515625" style="277" customWidth="1"/>
    <col min="1028" max="1028" width="11.140625" style="277" customWidth="1"/>
    <col min="1029" max="1029" width="12.140625" style="277" customWidth="1"/>
    <col min="1030" max="1030" width="10.28515625" style="277" customWidth="1"/>
    <col min="1031" max="1031" width="9.85546875" style="277" customWidth="1"/>
    <col min="1032" max="1032" width="17.7109375" style="277" customWidth="1"/>
    <col min="1033" max="1035" width="5" style="277" customWidth="1"/>
    <col min="1036" max="1280" width="6.7109375" style="277"/>
    <col min="1281" max="1281" width="5.7109375" style="277" customWidth="1"/>
    <col min="1282" max="1282" width="7.28515625" style="277" customWidth="1"/>
    <col min="1283" max="1283" width="61.28515625" style="277" customWidth="1"/>
    <col min="1284" max="1284" width="11.140625" style="277" customWidth="1"/>
    <col min="1285" max="1285" width="12.140625" style="277" customWidth="1"/>
    <col min="1286" max="1286" width="10.28515625" style="277" customWidth="1"/>
    <col min="1287" max="1287" width="9.85546875" style="277" customWidth="1"/>
    <col min="1288" max="1288" width="17.7109375" style="277" customWidth="1"/>
    <col min="1289" max="1291" width="5" style="277" customWidth="1"/>
    <col min="1292" max="1536" width="6.7109375" style="277"/>
    <col min="1537" max="1537" width="5.7109375" style="277" customWidth="1"/>
    <col min="1538" max="1538" width="7.28515625" style="277" customWidth="1"/>
    <col min="1539" max="1539" width="61.28515625" style="277" customWidth="1"/>
    <col min="1540" max="1540" width="11.140625" style="277" customWidth="1"/>
    <col min="1541" max="1541" width="12.140625" style="277" customWidth="1"/>
    <col min="1542" max="1542" width="10.28515625" style="277" customWidth="1"/>
    <col min="1543" max="1543" width="9.85546875" style="277" customWidth="1"/>
    <col min="1544" max="1544" width="17.7109375" style="277" customWidth="1"/>
    <col min="1545" max="1547" width="5" style="277" customWidth="1"/>
    <col min="1548" max="1792" width="6.7109375" style="277"/>
    <col min="1793" max="1793" width="5.7109375" style="277" customWidth="1"/>
    <col min="1794" max="1794" width="7.28515625" style="277" customWidth="1"/>
    <col min="1795" max="1795" width="61.28515625" style="277" customWidth="1"/>
    <col min="1796" max="1796" width="11.140625" style="277" customWidth="1"/>
    <col min="1797" max="1797" width="12.140625" style="277" customWidth="1"/>
    <col min="1798" max="1798" width="10.28515625" style="277" customWidth="1"/>
    <col min="1799" max="1799" width="9.85546875" style="277" customWidth="1"/>
    <col min="1800" max="1800" width="17.7109375" style="277" customWidth="1"/>
    <col min="1801" max="1803" width="5" style="277" customWidth="1"/>
    <col min="1804" max="2048" width="6.7109375" style="277"/>
    <col min="2049" max="2049" width="5.7109375" style="277" customWidth="1"/>
    <col min="2050" max="2050" width="7.28515625" style="277" customWidth="1"/>
    <col min="2051" max="2051" width="61.28515625" style="277" customWidth="1"/>
    <col min="2052" max="2052" width="11.140625" style="277" customWidth="1"/>
    <col min="2053" max="2053" width="12.140625" style="277" customWidth="1"/>
    <col min="2054" max="2054" width="10.28515625" style="277" customWidth="1"/>
    <col min="2055" max="2055" width="9.85546875" style="277" customWidth="1"/>
    <col min="2056" max="2056" width="17.7109375" style="277" customWidth="1"/>
    <col min="2057" max="2059" width="5" style="277" customWidth="1"/>
    <col min="2060" max="2304" width="6.7109375" style="277"/>
    <col min="2305" max="2305" width="5.7109375" style="277" customWidth="1"/>
    <col min="2306" max="2306" width="7.28515625" style="277" customWidth="1"/>
    <col min="2307" max="2307" width="61.28515625" style="277" customWidth="1"/>
    <col min="2308" max="2308" width="11.140625" style="277" customWidth="1"/>
    <col min="2309" max="2309" width="12.140625" style="277" customWidth="1"/>
    <col min="2310" max="2310" width="10.28515625" style="277" customWidth="1"/>
    <col min="2311" max="2311" width="9.85546875" style="277" customWidth="1"/>
    <col min="2312" max="2312" width="17.7109375" style="277" customWidth="1"/>
    <col min="2313" max="2315" width="5" style="277" customWidth="1"/>
    <col min="2316" max="2560" width="6.7109375" style="277"/>
    <col min="2561" max="2561" width="5.7109375" style="277" customWidth="1"/>
    <col min="2562" max="2562" width="7.28515625" style="277" customWidth="1"/>
    <col min="2563" max="2563" width="61.28515625" style="277" customWidth="1"/>
    <col min="2564" max="2564" width="11.140625" style="277" customWidth="1"/>
    <col min="2565" max="2565" width="12.140625" style="277" customWidth="1"/>
    <col min="2566" max="2566" width="10.28515625" style="277" customWidth="1"/>
    <col min="2567" max="2567" width="9.85546875" style="277" customWidth="1"/>
    <col min="2568" max="2568" width="17.7109375" style="277" customWidth="1"/>
    <col min="2569" max="2571" width="5" style="277" customWidth="1"/>
    <col min="2572" max="2816" width="6.7109375" style="277"/>
    <col min="2817" max="2817" width="5.7109375" style="277" customWidth="1"/>
    <col min="2818" max="2818" width="7.28515625" style="277" customWidth="1"/>
    <col min="2819" max="2819" width="61.28515625" style="277" customWidth="1"/>
    <col min="2820" max="2820" width="11.140625" style="277" customWidth="1"/>
    <col min="2821" max="2821" width="12.140625" style="277" customWidth="1"/>
    <col min="2822" max="2822" width="10.28515625" style="277" customWidth="1"/>
    <col min="2823" max="2823" width="9.85546875" style="277" customWidth="1"/>
    <col min="2824" max="2824" width="17.7109375" style="277" customWidth="1"/>
    <col min="2825" max="2827" width="5" style="277" customWidth="1"/>
    <col min="2828" max="3072" width="6.7109375" style="277"/>
    <col min="3073" max="3073" width="5.7109375" style="277" customWidth="1"/>
    <col min="3074" max="3074" width="7.28515625" style="277" customWidth="1"/>
    <col min="3075" max="3075" width="61.28515625" style="277" customWidth="1"/>
    <col min="3076" max="3076" width="11.140625" style="277" customWidth="1"/>
    <col min="3077" max="3077" width="12.140625" style="277" customWidth="1"/>
    <col min="3078" max="3078" width="10.28515625" style="277" customWidth="1"/>
    <col min="3079" max="3079" width="9.85546875" style="277" customWidth="1"/>
    <col min="3080" max="3080" width="17.7109375" style="277" customWidth="1"/>
    <col min="3081" max="3083" width="5" style="277" customWidth="1"/>
    <col min="3084" max="3328" width="6.7109375" style="277"/>
    <col min="3329" max="3329" width="5.7109375" style="277" customWidth="1"/>
    <col min="3330" max="3330" width="7.28515625" style="277" customWidth="1"/>
    <col min="3331" max="3331" width="61.28515625" style="277" customWidth="1"/>
    <col min="3332" max="3332" width="11.140625" style="277" customWidth="1"/>
    <col min="3333" max="3333" width="12.140625" style="277" customWidth="1"/>
    <col min="3334" max="3334" width="10.28515625" style="277" customWidth="1"/>
    <col min="3335" max="3335" width="9.85546875" style="277" customWidth="1"/>
    <col min="3336" max="3336" width="17.7109375" style="277" customWidth="1"/>
    <col min="3337" max="3339" width="5" style="277" customWidth="1"/>
    <col min="3340" max="3584" width="6.7109375" style="277"/>
    <col min="3585" max="3585" width="5.7109375" style="277" customWidth="1"/>
    <col min="3586" max="3586" width="7.28515625" style="277" customWidth="1"/>
    <col min="3587" max="3587" width="61.28515625" style="277" customWidth="1"/>
    <col min="3588" max="3588" width="11.140625" style="277" customWidth="1"/>
    <col min="3589" max="3589" width="12.140625" style="277" customWidth="1"/>
    <col min="3590" max="3590" width="10.28515625" style="277" customWidth="1"/>
    <col min="3591" max="3591" width="9.85546875" style="277" customWidth="1"/>
    <col min="3592" max="3592" width="17.7109375" style="277" customWidth="1"/>
    <col min="3593" max="3595" width="5" style="277" customWidth="1"/>
    <col min="3596" max="3840" width="6.7109375" style="277"/>
    <col min="3841" max="3841" width="5.7109375" style="277" customWidth="1"/>
    <col min="3842" max="3842" width="7.28515625" style="277" customWidth="1"/>
    <col min="3843" max="3843" width="61.28515625" style="277" customWidth="1"/>
    <col min="3844" max="3844" width="11.140625" style="277" customWidth="1"/>
    <col min="3845" max="3845" width="12.140625" style="277" customWidth="1"/>
    <col min="3846" max="3846" width="10.28515625" style="277" customWidth="1"/>
    <col min="3847" max="3847" width="9.85546875" style="277" customWidth="1"/>
    <col min="3848" max="3848" width="17.7109375" style="277" customWidth="1"/>
    <col min="3849" max="3851" width="5" style="277" customWidth="1"/>
    <col min="3852" max="4096" width="6.7109375" style="277"/>
    <col min="4097" max="4097" width="5.7109375" style="277" customWidth="1"/>
    <col min="4098" max="4098" width="7.28515625" style="277" customWidth="1"/>
    <col min="4099" max="4099" width="61.28515625" style="277" customWidth="1"/>
    <col min="4100" max="4100" width="11.140625" style="277" customWidth="1"/>
    <col min="4101" max="4101" width="12.140625" style="277" customWidth="1"/>
    <col min="4102" max="4102" width="10.28515625" style="277" customWidth="1"/>
    <col min="4103" max="4103" width="9.85546875" style="277" customWidth="1"/>
    <col min="4104" max="4104" width="17.7109375" style="277" customWidth="1"/>
    <col min="4105" max="4107" width="5" style="277" customWidth="1"/>
    <col min="4108" max="4352" width="6.7109375" style="277"/>
    <col min="4353" max="4353" width="5.7109375" style="277" customWidth="1"/>
    <col min="4354" max="4354" width="7.28515625" style="277" customWidth="1"/>
    <col min="4355" max="4355" width="61.28515625" style="277" customWidth="1"/>
    <col min="4356" max="4356" width="11.140625" style="277" customWidth="1"/>
    <col min="4357" max="4357" width="12.140625" style="277" customWidth="1"/>
    <col min="4358" max="4358" width="10.28515625" style="277" customWidth="1"/>
    <col min="4359" max="4359" width="9.85546875" style="277" customWidth="1"/>
    <col min="4360" max="4360" width="17.7109375" style="277" customWidth="1"/>
    <col min="4361" max="4363" width="5" style="277" customWidth="1"/>
    <col min="4364" max="4608" width="6.7109375" style="277"/>
    <col min="4609" max="4609" width="5.7109375" style="277" customWidth="1"/>
    <col min="4610" max="4610" width="7.28515625" style="277" customWidth="1"/>
    <col min="4611" max="4611" width="61.28515625" style="277" customWidth="1"/>
    <col min="4612" max="4612" width="11.140625" style="277" customWidth="1"/>
    <col min="4613" max="4613" width="12.140625" style="277" customWidth="1"/>
    <col min="4614" max="4614" width="10.28515625" style="277" customWidth="1"/>
    <col min="4615" max="4615" width="9.85546875" style="277" customWidth="1"/>
    <col min="4616" max="4616" width="17.7109375" style="277" customWidth="1"/>
    <col min="4617" max="4619" width="5" style="277" customWidth="1"/>
    <col min="4620" max="4864" width="6.7109375" style="277"/>
    <col min="4865" max="4865" width="5.7109375" style="277" customWidth="1"/>
    <col min="4866" max="4866" width="7.28515625" style="277" customWidth="1"/>
    <col min="4867" max="4867" width="61.28515625" style="277" customWidth="1"/>
    <col min="4868" max="4868" width="11.140625" style="277" customWidth="1"/>
    <col min="4869" max="4869" width="12.140625" style="277" customWidth="1"/>
    <col min="4870" max="4870" width="10.28515625" style="277" customWidth="1"/>
    <col min="4871" max="4871" width="9.85546875" style="277" customWidth="1"/>
    <col min="4872" max="4872" width="17.7109375" style="277" customWidth="1"/>
    <col min="4873" max="4875" width="5" style="277" customWidth="1"/>
    <col min="4876" max="5120" width="6.7109375" style="277"/>
    <col min="5121" max="5121" width="5.7109375" style="277" customWidth="1"/>
    <col min="5122" max="5122" width="7.28515625" style="277" customWidth="1"/>
    <col min="5123" max="5123" width="61.28515625" style="277" customWidth="1"/>
    <col min="5124" max="5124" width="11.140625" style="277" customWidth="1"/>
    <col min="5125" max="5125" width="12.140625" style="277" customWidth="1"/>
    <col min="5126" max="5126" width="10.28515625" style="277" customWidth="1"/>
    <col min="5127" max="5127" width="9.85546875" style="277" customWidth="1"/>
    <col min="5128" max="5128" width="17.7109375" style="277" customWidth="1"/>
    <col min="5129" max="5131" width="5" style="277" customWidth="1"/>
    <col min="5132" max="5376" width="6.7109375" style="277"/>
    <col min="5377" max="5377" width="5.7109375" style="277" customWidth="1"/>
    <col min="5378" max="5378" width="7.28515625" style="277" customWidth="1"/>
    <col min="5379" max="5379" width="61.28515625" style="277" customWidth="1"/>
    <col min="5380" max="5380" width="11.140625" style="277" customWidth="1"/>
    <col min="5381" max="5381" width="12.140625" style="277" customWidth="1"/>
    <col min="5382" max="5382" width="10.28515625" style="277" customWidth="1"/>
    <col min="5383" max="5383" width="9.85546875" style="277" customWidth="1"/>
    <col min="5384" max="5384" width="17.7109375" style="277" customWidth="1"/>
    <col min="5385" max="5387" width="5" style="277" customWidth="1"/>
    <col min="5388" max="5632" width="6.7109375" style="277"/>
    <col min="5633" max="5633" width="5.7109375" style="277" customWidth="1"/>
    <col min="5634" max="5634" width="7.28515625" style="277" customWidth="1"/>
    <col min="5635" max="5635" width="61.28515625" style="277" customWidth="1"/>
    <col min="5636" max="5636" width="11.140625" style="277" customWidth="1"/>
    <col min="5637" max="5637" width="12.140625" style="277" customWidth="1"/>
    <col min="5638" max="5638" width="10.28515625" style="277" customWidth="1"/>
    <col min="5639" max="5639" width="9.85546875" style="277" customWidth="1"/>
    <col min="5640" max="5640" width="17.7109375" style="277" customWidth="1"/>
    <col min="5641" max="5643" width="5" style="277" customWidth="1"/>
    <col min="5644" max="5888" width="6.7109375" style="277"/>
    <col min="5889" max="5889" width="5.7109375" style="277" customWidth="1"/>
    <col min="5890" max="5890" width="7.28515625" style="277" customWidth="1"/>
    <col min="5891" max="5891" width="61.28515625" style="277" customWidth="1"/>
    <col min="5892" max="5892" width="11.140625" style="277" customWidth="1"/>
    <col min="5893" max="5893" width="12.140625" style="277" customWidth="1"/>
    <col min="5894" max="5894" width="10.28515625" style="277" customWidth="1"/>
    <col min="5895" max="5895" width="9.85546875" style="277" customWidth="1"/>
    <col min="5896" max="5896" width="17.7109375" style="277" customWidth="1"/>
    <col min="5897" max="5899" width="5" style="277" customWidth="1"/>
    <col min="5900" max="6144" width="6.7109375" style="277"/>
    <col min="6145" max="6145" width="5.7109375" style="277" customWidth="1"/>
    <col min="6146" max="6146" width="7.28515625" style="277" customWidth="1"/>
    <col min="6147" max="6147" width="61.28515625" style="277" customWidth="1"/>
    <col min="6148" max="6148" width="11.140625" style="277" customWidth="1"/>
    <col min="6149" max="6149" width="12.140625" style="277" customWidth="1"/>
    <col min="6150" max="6150" width="10.28515625" style="277" customWidth="1"/>
    <col min="6151" max="6151" width="9.85546875" style="277" customWidth="1"/>
    <col min="6152" max="6152" width="17.7109375" style="277" customWidth="1"/>
    <col min="6153" max="6155" width="5" style="277" customWidth="1"/>
    <col min="6156" max="6400" width="6.7109375" style="277"/>
    <col min="6401" max="6401" width="5.7109375" style="277" customWidth="1"/>
    <col min="6402" max="6402" width="7.28515625" style="277" customWidth="1"/>
    <col min="6403" max="6403" width="61.28515625" style="277" customWidth="1"/>
    <col min="6404" max="6404" width="11.140625" style="277" customWidth="1"/>
    <col min="6405" max="6405" width="12.140625" style="277" customWidth="1"/>
    <col min="6406" max="6406" width="10.28515625" style="277" customWidth="1"/>
    <col min="6407" max="6407" width="9.85546875" style="277" customWidth="1"/>
    <col min="6408" max="6408" width="17.7109375" style="277" customWidth="1"/>
    <col min="6409" max="6411" width="5" style="277" customWidth="1"/>
    <col min="6412" max="6656" width="6.7109375" style="277"/>
    <col min="6657" max="6657" width="5.7109375" style="277" customWidth="1"/>
    <col min="6658" max="6658" width="7.28515625" style="277" customWidth="1"/>
    <col min="6659" max="6659" width="61.28515625" style="277" customWidth="1"/>
    <col min="6660" max="6660" width="11.140625" style="277" customWidth="1"/>
    <col min="6661" max="6661" width="12.140625" style="277" customWidth="1"/>
    <col min="6662" max="6662" width="10.28515625" style="277" customWidth="1"/>
    <col min="6663" max="6663" width="9.85546875" style="277" customWidth="1"/>
    <col min="6664" max="6664" width="17.7109375" style="277" customWidth="1"/>
    <col min="6665" max="6667" width="5" style="277" customWidth="1"/>
    <col min="6668" max="6912" width="6.7109375" style="277"/>
    <col min="6913" max="6913" width="5.7109375" style="277" customWidth="1"/>
    <col min="6914" max="6914" width="7.28515625" style="277" customWidth="1"/>
    <col min="6915" max="6915" width="61.28515625" style="277" customWidth="1"/>
    <col min="6916" max="6916" width="11.140625" style="277" customWidth="1"/>
    <col min="6917" max="6917" width="12.140625" style="277" customWidth="1"/>
    <col min="6918" max="6918" width="10.28515625" style="277" customWidth="1"/>
    <col min="6919" max="6919" width="9.85546875" style="277" customWidth="1"/>
    <col min="6920" max="6920" width="17.7109375" style="277" customWidth="1"/>
    <col min="6921" max="6923" width="5" style="277" customWidth="1"/>
    <col min="6924" max="7168" width="6.7109375" style="277"/>
    <col min="7169" max="7169" width="5.7109375" style="277" customWidth="1"/>
    <col min="7170" max="7170" width="7.28515625" style="277" customWidth="1"/>
    <col min="7171" max="7171" width="61.28515625" style="277" customWidth="1"/>
    <col min="7172" max="7172" width="11.140625" style="277" customWidth="1"/>
    <col min="7173" max="7173" width="12.140625" style="277" customWidth="1"/>
    <col min="7174" max="7174" width="10.28515625" style="277" customWidth="1"/>
    <col min="7175" max="7175" width="9.85546875" style="277" customWidth="1"/>
    <col min="7176" max="7176" width="17.7109375" style="277" customWidth="1"/>
    <col min="7177" max="7179" width="5" style="277" customWidth="1"/>
    <col min="7180" max="7424" width="6.7109375" style="277"/>
    <col min="7425" max="7425" width="5.7109375" style="277" customWidth="1"/>
    <col min="7426" max="7426" width="7.28515625" style="277" customWidth="1"/>
    <col min="7427" max="7427" width="61.28515625" style="277" customWidth="1"/>
    <col min="7428" max="7428" width="11.140625" style="277" customWidth="1"/>
    <col min="7429" max="7429" width="12.140625" style="277" customWidth="1"/>
    <col min="7430" max="7430" width="10.28515625" style="277" customWidth="1"/>
    <col min="7431" max="7431" width="9.85546875" style="277" customWidth="1"/>
    <col min="7432" max="7432" width="17.7109375" style="277" customWidth="1"/>
    <col min="7433" max="7435" width="5" style="277" customWidth="1"/>
    <col min="7436" max="7680" width="6.7109375" style="277"/>
    <col min="7681" max="7681" width="5.7109375" style="277" customWidth="1"/>
    <col min="7682" max="7682" width="7.28515625" style="277" customWidth="1"/>
    <col min="7683" max="7683" width="61.28515625" style="277" customWidth="1"/>
    <col min="7684" max="7684" width="11.140625" style="277" customWidth="1"/>
    <col min="7685" max="7685" width="12.140625" style="277" customWidth="1"/>
    <col min="7686" max="7686" width="10.28515625" style="277" customWidth="1"/>
    <col min="7687" max="7687" width="9.85546875" style="277" customWidth="1"/>
    <col min="7688" max="7688" width="17.7109375" style="277" customWidth="1"/>
    <col min="7689" max="7691" width="5" style="277" customWidth="1"/>
    <col min="7692" max="7936" width="6.7109375" style="277"/>
    <col min="7937" max="7937" width="5.7109375" style="277" customWidth="1"/>
    <col min="7938" max="7938" width="7.28515625" style="277" customWidth="1"/>
    <col min="7939" max="7939" width="61.28515625" style="277" customWidth="1"/>
    <col min="7940" max="7940" width="11.140625" style="277" customWidth="1"/>
    <col min="7941" max="7941" width="12.140625" style="277" customWidth="1"/>
    <col min="7942" max="7942" width="10.28515625" style="277" customWidth="1"/>
    <col min="7943" max="7943" width="9.85546875" style="277" customWidth="1"/>
    <col min="7944" max="7944" width="17.7109375" style="277" customWidth="1"/>
    <col min="7945" max="7947" width="5" style="277" customWidth="1"/>
    <col min="7948" max="8192" width="6.7109375" style="277"/>
    <col min="8193" max="8193" width="5.7109375" style="277" customWidth="1"/>
    <col min="8194" max="8194" width="7.28515625" style="277" customWidth="1"/>
    <col min="8195" max="8195" width="61.28515625" style="277" customWidth="1"/>
    <col min="8196" max="8196" width="11.140625" style="277" customWidth="1"/>
    <col min="8197" max="8197" width="12.140625" style="277" customWidth="1"/>
    <col min="8198" max="8198" width="10.28515625" style="277" customWidth="1"/>
    <col min="8199" max="8199" width="9.85546875" style="277" customWidth="1"/>
    <col min="8200" max="8200" width="17.7109375" style="277" customWidth="1"/>
    <col min="8201" max="8203" width="5" style="277" customWidth="1"/>
    <col min="8204" max="8448" width="6.7109375" style="277"/>
    <col min="8449" max="8449" width="5.7109375" style="277" customWidth="1"/>
    <col min="8450" max="8450" width="7.28515625" style="277" customWidth="1"/>
    <col min="8451" max="8451" width="61.28515625" style="277" customWidth="1"/>
    <col min="8452" max="8452" width="11.140625" style="277" customWidth="1"/>
    <col min="8453" max="8453" width="12.140625" style="277" customWidth="1"/>
    <col min="8454" max="8454" width="10.28515625" style="277" customWidth="1"/>
    <col min="8455" max="8455" width="9.85546875" style="277" customWidth="1"/>
    <col min="8456" max="8456" width="17.7109375" style="277" customWidth="1"/>
    <col min="8457" max="8459" width="5" style="277" customWidth="1"/>
    <col min="8460" max="8704" width="6.7109375" style="277"/>
    <col min="8705" max="8705" width="5.7109375" style="277" customWidth="1"/>
    <col min="8706" max="8706" width="7.28515625" style="277" customWidth="1"/>
    <col min="8707" max="8707" width="61.28515625" style="277" customWidth="1"/>
    <col min="8708" max="8708" width="11.140625" style="277" customWidth="1"/>
    <col min="8709" max="8709" width="12.140625" style="277" customWidth="1"/>
    <col min="8710" max="8710" width="10.28515625" style="277" customWidth="1"/>
    <col min="8711" max="8711" width="9.85546875" style="277" customWidth="1"/>
    <col min="8712" max="8712" width="17.7109375" style="277" customWidth="1"/>
    <col min="8713" max="8715" width="5" style="277" customWidth="1"/>
    <col min="8716" max="8960" width="6.7109375" style="277"/>
    <col min="8961" max="8961" width="5.7109375" style="277" customWidth="1"/>
    <col min="8962" max="8962" width="7.28515625" style="277" customWidth="1"/>
    <col min="8963" max="8963" width="61.28515625" style="277" customWidth="1"/>
    <col min="8964" max="8964" width="11.140625" style="277" customWidth="1"/>
    <col min="8965" max="8965" width="12.140625" style="277" customWidth="1"/>
    <col min="8966" max="8966" width="10.28515625" style="277" customWidth="1"/>
    <col min="8967" max="8967" width="9.85546875" style="277" customWidth="1"/>
    <col min="8968" max="8968" width="17.7109375" style="277" customWidth="1"/>
    <col min="8969" max="8971" width="5" style="277" customWidth="1"/>
    <col min="8972" max="9216" width="6.7109375" style="277"/>
    <col min="9217" max="9217" width="5.7109375" style="277" customWidth="1"/>
    <col min="9218" max="9218" width="7.28515625" style="277" customWidth="1"/>
    <col min="9219" max="9219" width="61.28515625" style="277" customWidth="1"/>
    <col min="9220" max="9220" width="11.140625" style="277" customWidth="1"/>
    <col min="9221" max="9221" width="12.140625" style="277" customWidth="1"/>
    <col min="9222" max="9222" width="10.28515625" style="277" customWidth="1"/>
    <col min="9223" max="9223" width="9.85546875" style="277" customWidth="1"/>
    <col min="9224" max="9224" width="17.7109375" style="277" customWidth="1"/>
    <col min="9225" max="9227" width="5" style="277" customWidth="1"/>
    <col min="9228" max="9472" width="6.7109375" style="277"/>
    <col min="9473" max="9473" width="5.7109375" style="277" customWidth="1"/>
    <col min="9474" max="9474" width="7.28515625" style="277" customWidth="1"/>
    <col min="9475" max="9475" width="61.28515625" style="277" customWidth="1"/>
    <col min="9476" max="9476" width="11.140625" style="277" customWidth="1"/>
    <col min="9477" max="9477" width="12.140625" style="277" customWidth="1"/>
    <col min="9478" max="9478" width="10.28515625" style="277" customWidth="1"/>
    <col min="9479" max="9479" width="9.85546875" style="277" customWidth="1"/>
    <col min="9480" max="9480" width="17.7109375" style="277" customWidth="1"/>
    <col min="9481" max="9483" width="5" style="277" customWidth="1"/>
    <col min="9484" max="9728" width="6.7109375" style="277"/>
    <col min="9729" max="9729" width="5.7109375" style="277" customWidth="1"/>
    <col min="9730" max="9730" width="7.28515625" style="277" customWidth="1"/>
    <col min="9731" max="9731" width="61.28515625" style="277" customWidth="1"/>
    <col min="9732" max="9732" width="11.140625" style="277" customWidth="1"/>
    <col min="9733" max="9733" width="12.140625" style="277" customWidth="1"/>
    <col min="9734" max="9734" width="10.28515625" style="277" customWidth="1"/>
    <col min="9735" max="9735" width="9.85546875" style="277" customWidth="1"/>
    <col min="9736" max="9736" width="17.7109375" style="277" customWidth="1"/>
    <col min="9737" max="9739" width="5" style="277" customWidth="1"/>
    <col min="9740" max="9984" width="6.7109375" style="277"/>
    <col min="9985" max="9985" width="5.7109375" style="277" customWidth="1"/>
    <col min="9986" max="9986" width="7.28515625" style="277" customWidth="1"/>
    <col min="9987" max="9987" width="61.28515625" style="277" customWidth="1"/>
    <col min="9988" max="9988" width="11.140625" style="277" customWidth="1"/>
    <col min="9989" max="9989" width="12.140625" style="277" customWidth="1"/>
    <col min="9990" max="9990" width="10.28515625" style="277" customWidth="1"/>
    <col min="9991" max="9991" width="9.85546875" style="277" customWidth="1"/>
    <col min="9992" max="9992" width="17.7109375" style="277" customWidth="1"/>
    <col min="9993" max="9995" width="5" style="277" customWidth="1"/>
    <col min="9996" max="10240" width="6.7109375" style="277"/>
    <col min="10241" max="10241" width="5.7109375" style="277" customWidth="1"/>
    <col min="10242" max="10242" width="7.28515625" style="277" customWidth="1"/>
    <col min="10243" max="10243" width="61.28515625" style="277" customWidth="1"/>
    <col min="10244" max="10244" width="11.140625" style="277" customWidth="1"/>
    <col min="10245" max="10245" width="12.140625" style="277" customWidth="1"/>
    <col min="10246" max="10246" width="10.28515625" style="277" customWidth="1"/>
    <col min="10247" max="10247" width="9.85546875" style="277" customWidth="1"/>
    <col min="10248" max="10248" width="17.7109375" style="277" customWidth="1"/>
    <col min="10249" max="10251" width="5" style="277" customWidth="1"/>
    <col min="10252" max="10496" width="6.7109375" style="277"/>
    <col min="10497" max="10497" width="5.7109375" style="277" customWidth="1"/>
    <col min="10498" max="10498" width="7.28515625" style="277" customWidth="1"/>
    <col min="10499" max="10499" width="61.28515625" style="277" customWidth="1"/>
    <col min="10500" max="10500" width="11.140625" style="277" customWidth="1"/>
    <col min="10501" max="10501" width="12.140625" style="277" customWidth="1"/>
    <col min="10502" max="10502" width="10.28515625" style="277" customWidth="1"/>
    <col min="10503" max="10503" width="9.85546875" style="277" customWidth="1"/>
    <col min="10504" max="10504" width="17.7109375" style="277" customWidth="1"/>
    <col min="10505" max="10507" width="5" style="277" customWidth="1"/>
    <col min="10508" max="10752" width="6.7109375" style="277"/>
    <col min="10753" max="10753" width="5.7109375" style="277" customWidth="1"/>
    <col min="10754" max="10754" width="7.28515625" style="277" customWidth="1"/>
    <col min="10755" max="10755" width="61.28515625" style="277" customWidth="1"/>
    <col min="10756" max="10756" width="11.140625" style="277" customWidth="1"/>
    <col min="10757" max="10757" width="12.140625" style="277" customWidth="1"/>
    <col min="10758" max="10758" width="10.28515625" style="277" customWidth="1"/>
    <col min="10759" max="10759" width="9.85546875" style="277" customWidth="1"/>
    <col min="10760" max="10760" width="17.7109375" style="277" customWidth="1"/>
    <col min="10761" max="10763" width="5" style="277" customWidth="1"/>
    <col min="10764" max="11008" width="6.7109375" style="277"/>
    <col min="11009" max="11009" width="5.7109375" style="277" customWidth="1"/>
    <col min="11010" max="11010" width="7.28515625" style="277" customWidth="1"/>
    <col min="11011" max="11011" width="61.28515625" style="277" customWidth="1"/>
    <col min="11012" max="11012" width="11.140625" style="277" customWidth="1"/>
    <col min="11013" max="11013" width="12.140625" style="277" customWidth="1"/>
    <col min="11014" max="11014" width="10.28515625" style="277" customWidth="1"/>
    <col min="11015" max="11015" width="9.85546875" style="277" customWidth="1"/>
    <col min="11016" max="11016" width="17.7109375" style="277" customWidth="1"/>
    <col min="11017" max="11019" width="5" style="277" customWidth="1"/>
    <col min="11020" max="11264" width="6.7109375" style="277"/>
    <col min="11265" max="11265" width="5.7109375" style="277" customWidth="1"/>
    <col min="11266" max="11266" width="7.28515625" style="277" customWidth="1"/>
    <col min="11267" max="11267" width="61.28515625" style="277" customWidth="1"/>
    <col min="11268" max="11268" width="11.140625" style="277" customWidth="1"/>
    <col min="11269" max="11269" width="12.140625" style="277" customWidth="1"/>
    <col min="11270" max="11270" width="10.28515625" style="277" customWidth="1"/>
    <col min="11271" max="11271" width="9.85546875" style="277" customWidth="1"/>
    <col min="11272" max="11272" width="17.7109375" style="277" customWidth="1"/>
    <col min="11273" max="11275" width="5" style="277" customWidth="1"/>
    <col min="11276" max="11520" width="6.7109375" style="277"/>
    <col min="11521" max="11521" width="5.7109375" style="277" customWidth="1"/>
    <col min="11522" max="11522" width="7.28515625" style="277" customWidth="1"/>
    <col min="11523" max="11523" width="61.28515625" style="277" customWidth="1"/>
    <col min="11524" max="11524" width="11.140625" style="277" customWidth="1"/>
    <col min="11525" max="11525" width="12.140625" style="277" customWidth="1"/>
    <col min="11526" max="11526" width="10.28515625" style="277" customWidth="1"/>
    <col min="11527" max="11527" width="9.85546875" style="277" customWidth="1"/>
    <col min="11528" max="11528" width="17.7109375" style="277" customWidth="1"/>
    <col min="11529" max="11531" width="5" style="277" customWidth="1"/>
    <col min="11532" max="11776" width="6.7109375" style="277"/>
    <col min="11777" max="11777" width="5.7109375" style="277" customWidth="1"/>
    <col min="11778" max="11778" width="7.28515625" style="277" customWidth="1"/>
    <col min="11779" max="11779" width="61.28515625" style="277" customWidth="1"/>
    <col min="11780" max="11780" width="11.140625" style="277" customWidth="1"/>
    <col min="11781" max="11781" width="12.140625" style="277" customWidth="1"/>
    <col min="11782" max="11782" width="10.28515625" style="277" customWidth="1"/>
    <col min="11783" max="11783" width="9.85546875" style="277" customWidth="1"/>
    <col min="11784" max="11784" width="17.7109375" style="277" customWidth="1"/>
    <col min="11785" max="11787" width="5" style="277" customWidth="1"/>
    <col min="11788" max="12032" width="6.7109375" style="277"/>
    <col min="12033" max="12033" width="5.7109375" style="277" customWidth="1"/>
    <col min="12034" max="12034" width="7.28515625" style="277" customWidth="1"/>
    <col min="12035" max="12035" width="61.28515625" style="277" customWidth="1"/>
    <col min="12036" max="12036" width="11.140625" style="277" customWidth="1"/>
    <col min="12037" max="12037" width="12.140625" style="277" customWidth="1"/>
    <col min="12038" max="12038" width="10.28515625" style="277" customWidth="1"/>
    <col min="12039" max="12039" width="9.85546875" style="277" customWidth="1"/>
    <col min="12040" max="12040" width="17.7109375" style="277" customWidth="1"/>
    <col min="12041" max="12043" width="5" style="277" customWidth="1"/>
    <col min="12044" max="12288" width="6.7109375" style="277"/>
    <col min="12289" max="12289" width="5.7109375" style="277" customWidth="1"/>
    <col min="12290" max="12290" width="7.28515625" style="277" customWidth="1"/>
    <col min="12291" max="12291" width="61.28515625" style="277" customWidth="1"/>
    <col min="12292" max="12292" width="11.140625" style="277" customWidth="1"/>
    <col min="12293" max="12293" width="12.140625" style="277" customWidth="1"/>
    <col min="12294" max="12294" width="10.28515625" style="277" customWidth="1"/>
    <col min="12295" max="12295" width="9.85546875" style="277" customWidth="1"/>
    <col min="12296" max="12296" width="17.7109375" style="277" customWidth="1"/>
    <col min="12297" max="12299" width="5" style="277" customWidth="1"/>
    <col min="12300" max="12544" width="6.7109375" style="277"/>
    <col min="12545" max="12545" width="5.7109375" style="277" customWidth="1"/>
    <col min="12546" max="12546" width="7.28515625" style="277" customWidth="1"/>
    <col min="12547" max="12547" width="61.28515625" style="277" customWidth="1"/>
    <col min="12548" max="12548" width="11.140625" style="277" customWidth="1"/>
    <col min="12549" max="12549" width="12.140625" style="277" customWidth="1"/>
    <col min="12550" max="12550" width="10.28515625" style="277" customWidth="1"/>
    <col min="12551" max="12551" width="9.85546875" style="277" customWidth="1"/>
    <col min="12552" max="12552" width="17.7109375" style="277" customWidth="1"/>
    <col min="12553" max="12555" width="5" style="277" customWidth="1"/>
    <col min="12556" max="12800" width="6.7109375" style="277"/>
    <col min="12801" max="12801" width="5.7109375" style="277" customWidth="1"/>
    <col min="12802" max="12802" width="7.28515625" style="277" customWidth="1"/>
    <col min="12803" max="12803" width="61.28515625" style="277" customWidth="1"/>
    <col min="12804" max="12804" width="11.140625" style="277" customWidth="1"/>
    <col min="12805" max="12805" width="12.140625" style="277" customWidth="1"/>
    <col min="12806" max="12806" width="10.28515625" style="277" customWidth="1"/>
    <col min="12807" max="12807" width="9.85546875" style="277" customWidth="1"/>
    <col min="12808" max="12808" width="17.7109375" style="277" customWidth="1"/>
    <col min="12809" max="12811" width="5" style="277" customWidth="1"/>
    <col min="12812" max="13056" width="6.7109375" style="277"/>
    <col min="13057" max="13057" width="5.7109375" style="277" customWidth="1"/>
    <col min="13058" max="13058" width="7.28515625" style="277" customWidth="1"/>
    <col min="13059" max="13059" width="61.28515625" style="277" customWidth="1"/>
    <col min="13060" max="13060" width="11.140625" style="277" customWidth="1"/>
    <col min="13061" max="13061" width="12.140625" style="277" customWidth="1"/>
    <col min="13062" max="13062" width="10.28515625" style="277" customWidth="1"/>
    <col min="13063" max="13063" width="9.85546875" style="277" customWidth="1"/>
    <col min="13064" max="13064" width="17.7109375" style="277" customWidth="1"/>
    <col min="13065" max="13067" width="5" style="277" customWidth="1"/>
    <col min="13068" max="13312" width="6.7109375" style="277"/>
    <col min="13313" max="13313" width="5.7109375" style="277" customWidth="1"/>
    <col min="13314" max="13314" width="7.28515625" style="277" customWidth="1"/>
    <col min="13315" max="13315" width="61.28515625" style="277" customWidth="1"/>
    <col min="13316" max="13316" width="11.140625" style="277" customWidth="1"/>
    <col min="13317" max="13317" width="12.140625" style="277" customWidth="1"/>
    <col min="13318" max="13318" width="10.28515625" style="277" customWidth="1"/>
    <col min="13319" max="13319" width="9.85546875" style="277" customWidth="1"/>
    <col min="13320" max="13320" width="17.7109375" style="277" customWidth="1"/>
    <col min="13321" max="13323" width="5" style="277" customWidth="1"/>
    <col min="13324" max="13568" width="6.7109375" style="277"/>
    <col min="13569" max="13569" width="5.7109375" style="277" customWidth="1"/>
    <col min="13570" max="13570" width="7.28515625" style="277" customWidth="1"/>
    <col min="13571" max="13571" width="61.28515625" style="277" customWidth="1"/>
    <col min="13572" max="13572" width="11.140625" style="277" customWidth="1"/>
    <col min="13573" max="13573" width="12.140625" style="277" customWidth="1"/>
    <col min="13574" max="13574" width="10.28515625" style="277" customWidth="1"/>
    <col min="13575" max="13575" width="9.85546875" style="277" customWidth="1"/>
    <col min="13576" max="13576" width="17.7109375" style="277" customWidth="1"/>
    <col min="13577" max="13579" width="5" style="277" customWidth="1"/>
    <col min="13580" max="13824" width="6.7109375" style="277"/>
    <col min="13825" max="13825" width="5.7109375" style="277" customWidth="1"/>
    <col min="13826" max="13826" width="7.28515625" style="277" customWidth="1"/>
    <col min="13827" max="13827" width="61.28515625" style="277" customWidth="1"/>
    <col min="13828" max="13828" width="11.140625" style="277" customWidth="1"/>
    <col min="13829" max="13829" width="12.140625" style="277" customWidth="1"/>
    <col min="13830" max="13830" width="10.28515625" style="277" customWidth="1"/>
    <col min="13831" max="13831" width="9.85546875" style="277" customWidth="1"/>
    <col min="13832" max="13832" width="17.7109375" style="277" customWidth="1"/>
    <col min="13833" max="13835" width="5" style="277" customWidth="1"/>
    <col min="13836" max="14080" width="6.7109375" style="277"/>
    <col min="14081" max="14081" width="5.7109375" style="277" customWidth="1"/>
    <col min="14082" max="14082" width="7.28515625" style="277" customWidth="1"/>
    <col min="14083" max="14083" width="61.28515625" style="277" customWidth="1"/>
    <col min="14084" max="14084" width="11.140625" style="277" customWidth="1"/>
    <col min="14085" max="14085" width="12.140625" style="277" customWidth="1"/>
    <col min="14086" max="14086" width="10.28515625" style="277" customWidth="1"/>
    <col min="14087" max="14087" width="9.85546875" style="277" customWidth="1"/>
    <col min="14088" max="14088" width="17.7109375" style="277" customWidth="1"/>
    <col min="14089" max="14091" width="5" style="277" customWidth="1"/>
    <col min="14092" max="14336" width="6.7109375" style="277"/>
    <col min="14337" max="14337" width="5.7109375" style="277" customWidth="1"/>
    <col min="14338" max="14338" width="7.28515625" style="277" customWidth="1"/>
    <col min="14339" max="14339" width="61.28515625" style="277" customWidth="1"/>
    <col min="14340" max="14340" width="11.140625" style="277" customWidth="1"/>
    <col min="14341" max="14341" width="12.140625" style="277" customWidth="1"/>
    <col min="14342" max="14342" width="10.28515625" style="277" customWidth="1"/>
    <col min="14343" max="14343" width="9.85546875" style="277" customWidth="1"/>
    <col min="14344" max="14344" width="17.7109375" style="277" customWidth="1"/>
    <col min="14345" max="14347" width="5" style="277" customWidth="1"/>
    <col min="14348" max="14592" width="6.7109375" style="277"/>
    <col min="14593" max="14593" width="5.7109375" style="277" customWidth="1"/>
    <col min="14594" max="14594" width="7.28515625" style="277" customWidth="1"/>
    <col min="14595" max="14595" width="61.28515625" style="277" customWidth="1"/>
    <col min="14596" max="14596" width="11.140625" style="277" customWidth="1"/>
    <col min="14597" max="14597" width="12.140625" style="277" customWidth="1"/>
    <col min="14598" max="14598" width="10.28515625" style="277" customWidth="1"/>
    <col min="14599" max="14599" width="9.85546875" style="277" customWidth="1"/>
    <col min="14600" max="14600" width="17.7109375" style="277" customWidth="1"/>
    <col min="14601" max="14603" width="5" style="277" customWidth="1"/>
    <col min="14604" max="14848" width="6.7109375" style="277"/>
    <col min="14849" max="14849" width="5.7109375" style="277" customWidth="1"/>
    <col min="14850" max="14850" width="7.28515625" style="277" customWidth="1"/>
    <col min="14851" max="14851" width="61.28515625" style="277" customWidth="1"/>
    <col min="14852" max="14852" width="11.140625" style="277" customWidth="1"/>
    <col min="14853" max="14853" width="12.140625" style="277" customWidth="1"/>
    <col min="14854" max="14854" width="10.28515625" style="277" customWidth="1"/>
    <col min="14855" max="14855" width="9.85546875" style="277" customWidth="1"/>
    <col min="14856" max="14856" width="17.7109375" style="277" customWidth="1"/>
    <col min="14857" max="14859" width="5" style="277" customWidth="1"/>
    <col min="14860" max="15104" width="6.7109375" style="277"/>
    <col min="15105" max="15105" width="5.7109375" style="277" customWidth="1"/>
    <col min="15106" max="15106" width="7.28515625" style="277" customWidth="1"/>
    <col min="15107" max="15107" width="61.28515625" style="277" customWidth="1"/>
    <col min="15108" max="15108" width="11.140625" style="277" customWidth="1"/>
    <col min="15109" max="15109" width="12.140625" style="277" customWidth="1"/>
    <col min="15110" max="15110" width="10.28515625" style="277" customWidth="1"/>
    <col min="15111" max="15111" width="9.85546875" style="277" customWidth="1"/>
    <col min="15112" max="15112" width="17.7109375" style="277" customWidth="1"/>
    <col min="15113" max="15115" width="5" style="277" customWidth="1"/>
    <col min="15116" max="15360" width="6.7109375" style="277"/>
    <col min="15361" max="15361" width="5.7109375" style="277" customWidth="1"/>
    <col min="15362" max="15362" width="7.28515625" style="277" customWidth="1"/>
    <col min="15363" max="15363" width="61.28515625" style="277" customWidth="1"/>
    <col min="15364" max="15364" width="11.140625" style="277" customWidth="1"/>
    <col min="15365" max="15365" width="12.140625" style="277" customWidth="1"/>
    <col min="15366" max="15366" width="10.28515625" style="277" customWidth="1"/>
    <col min="15367" max="15367" width="9.85546875" style="277" customWidth="1"/>
    <col min="15368" max="15368" width="17.7109375" style="277" customWidth="1"/>
    <col min="15369" max="15371" width="5" style="277" customWidth="1"/>
    <col min="15372" max="15616" width="6.7109375" style="277"/>
    <col min="15617" max="15617" width="5.7109375" style="277" customWidth="1"/>
    <col min="15618" max="15618" width="7.28515625" style="277" customWidth="1"/>
    <col min="15619" max="15619" width="61.28515625" style="277" customWidth="1"/>
    <col min="15620" max="15620" width="11.140625" style="277" customWidth="1"/>
    <col min="15621" max="15621" width="12.140625" style="277" customWidth="1"/>
    <col min="15622" max="15622" width="10.28515625" style="277" customWidth="1"/>
    <col min="15623" max="15623" width="9.85546875" style="277" customWidth="1"/>
    <col min="15624" max="15624" width="17.7109375" style="277" customWidth="1"/>
    <col min="15625" max="15627" width="5" style="277" customWidth="1"/>
    <col min="15628" max="15872" width="6.7109375" style="277"/>
    <col min="15873" max="15873" width="5.7109375" style="277" customWidth="1"/>
    <col min="15874" max="15874" width="7.28515625" style="277" customWidth="1"/>
    <col min="15875" max="15875" width="61.28515625" style="277" customWidth="1"/>
    <col min="15876" max="15876" width="11.140625" style="277" customWidth="1"/>
    <col min="15877" max="15877" width="12.140625" style="277" customWidth="1"/>
    <col min="15878" max="15878" width="10.28515625" style="277" customWidth="1"/>
    <col min="15879" max="15879" width="9.85546875" style="277" customWidth="1"/>
    <col min="15880" max="15880" width="17.7109375" style="277" customWidth="1"/>
    <col min="15881" max="15883" width="5" style="277" customWidth="1"/>
    <col min="15884" max="16128" width="6.7109375" style="277"/>
    <col min="16129" max="16129" width="5.7109375" style="277" customWidth="1"/>
    <col min="16130" max="16130" width="7.28515625" style="277" customWidth="1"/>
    <col min="16131" max="16131" width="61.28515625" style="277" customWidth="1"/>
    <col min="16132" max="16132" width="11.140625" style="277" customWidth="1"/>
    <col min="16133" max="16133" width="12.140625" style="277" customWidth="1"/>
    <col min="16134" max="16134" width="10.28515625" style="277" customWidth="1"/>
    <col min="16135" max="16135" width="9.85546875" style="277" customWidth="1"/>
    <col min="16136" max="16136" width="17.7109375" style="277" customWidth="1"/>
    <col min="16137" max="16139" width="5" style="277" customWidth="1"/>
    <col min="16140" max="16384" width="6.7109375" style="277"/>
  </cols>
  <sheetData>
    <row r="1" spans="1:11" ht="24" customHeight="1">
      <c r="D1" s="1024" t="s">
        <v>449</v>
      </c>
      <c r="E1" s="1024"/>
      <c r="F1" s="1024"/>
      <c r="G1" s="1024"/>
    </row>
    <row r="2" spans="1:11">
      <c r="D2" s="1025"/>
      <c r="E2" s="1025"/>
      <c r="F2" s="1025"/>
      <c r="G2" s="1025"/>
    </row>
    <row r="3" spans="1:11" ht="27.75" customHeight="1">
      <c r="A3" s="1026" t="s">
        <v>450</v>
      </c>
      <c r="B3" s="1026"/>
      <c r="C3" s="1026"/>
      <c r="D3" s="1026"/>
      <c r="E3" s="1026"/>
      <c r="F3" s="1026"/>
      <c r="G3" s="1026"/>
      <c r="H3" s="279"/>
      <c r="I3" s="280"/>
      <c r="J3" s="280"/>
      <c r="K3" s="280"/>
    </row>
    <row r="4" spans="1:11" ht="21" customHeight="1">
      <c r="A4" s="1027" t="s">
        <v>451</v>
      </c>
      <c r="B4" s="1027"/>
      <c r="C4" s="1027"/>
      <c r="D4" s="1027"/>
      <c r="E4" s="1027"/>
      <c r="F4" s="1027"/>
      <c r="G4" s="1027"/>
      <c r="H4" s="279"/>
      <c r="I4" s="280"/>
      <c r="J4" s="280"/>
      <c r="K4" s="280"/>
    </row>
    <row r="5" spans="1:11" ht="25.5" customHeight="1">
      <c r="A5" s="281"/>
      <c r="B5" s="281"/>
      <c r="C5" s="281"/>
      <c r="D5" s="281"/>
      <c r="E5" s="281"/>
      <c r="F5" s="281"/>
      <c r="G5" s="281" t="s">
        <v>452</v>
      </c>
      <c r="H5" s="282"/>
      <c r="I5" s="283"/>
      <c r="J5" s="283"/>
      <c r="K5" s="283"/>
    </row>
    <row r="6" spans="1:11" ht="12" customHeight="1">
      <c r="A6" s="284"/>
      <c r="B6" s="284"/>
      <c r="C6" s="284"/>
      <c r="D6" s="285" t="s">
        <v>453</v>
      </c>
      <c r="E6" s="285" t="s">
        <v>453</v>
      </c>
      <c r="F6" s="285"/>
      <c r="G6" s="286" t="s">
        <v>454</v>
      </c>
      <c r="H6" s="287"/>
      <c r="I6" s="288"/>
      <c r="J6" s="288"/>
      <c r="K6" s="288"/>
    </row>
    <row r="7" spans="1:11">
      <c r="A7" s="289" t="s">
        <v>5</v>
      </c>
      <c r="B7" s="289" t="s">
        <v>455</v>
      </c>
      <c r="C7" s="289" t="s">
        <v>8</v>
      </c>
      <c r="D7" s="289" t="s">
        <v>456</v>
      </c>
      <c r="E7" s="289" t="s">
        <v>457</v>
      </c>
      <c r="F7" s="289" t="s">
        <v>458</v>
      </c>
      <c r="G7" s="289" t="s">
        <v>459</v>
      </c>
      <c r="H7" s="287"/>
      <c r="I7" s="288"/>
      <c r="J7" s="288"/>
      <c r="K7" s="288"/>
    </row>
    <row r="8" spans="1:11">
      <c r="A8" s="290"/>
      <c r="B8" s="290"/>
      <c r="C8" s="290"/>
      <c r="D8" s="290" t="s">
        <v>460</v>
      </c>
      <c r="E8" s="290" t="s">
        <v>461</v>
      </c>
      <c r="F8" s="290"/>
      <c r="G8" s="290" t="s">
        <v>462</v>
      </c>
      <c r="H8" s="287"/>
      <c r="I8" s="288"/>
      <c r="J8" s="288"/>
      <c r="K8" s="288"/>
    </row>
    <row r="9" spans="1:11" ht="12.75" customHeight="1">
      <c r="A9" s="291">
        <v>1</v>
      </c>
      <c r="B9" s="291">
        <v>2</v>
      </c>
      <c r="C9" s="291">
        <v>3</v>
      </c>
      <c r="D9" s="291">
        <v>4</v>
      </c>
      <c r="E9" s="291">
        <v>5</v>
      </c>
      <c r="F9" s="291">
        <v>6</v>
      </c>
      <c r="G9" s="292" t="s">
        <v>17</v>
      </c>
      <c r="H9" s="287"/>
      <c r="I9" s="288"/>
      <c r="J9" s="288"/>
      <c r="K9" s="288"/>
    </row>
    <row r="10" spans="1:11" ht="18.95" customHeight="1" thickBot="1">
      <c r="A10" s="1028" t="s">
        <v>463</v>
      </c>
      <c r="B10" s="1029"/>
      <c r="C10" s="1030"/>
      <c r="D10" s="293"/>
      <c r="E10" s="293"/>
      <c r="F10" s="294"/>
      <c r="G10" s="295"/>
      <c r="H10" s="296"/>
      <c r="I10" s="297"/>
      <c r="J10" s="297"/>
      <c r="K10" s="297"/>
    </row>
    <row r="11" spans="1:11" ht="15">
      <c r="A11" s="298"/>
      <c r="B11" s="299"/>
      <c r="C11" s="300" t="s">
        <v>464</v>
      </c>
      <c r="D11" s="301">
        <f>D20+D64</f>
        <v>0</v>
      </c>
      <c r="E11" s="301">
        <f>E20+E64</f>
        <v>0</v>
      </c>
      <c r="F11" s="302">
        <f>F20+F64</f>
        <v>163990</v>
      </c>
      <c r="G11" s="303">
        <v>0</v>
      </c>
      <c r="H11" s="296"/>
      <c r="I11" s="297"/>
      <c r="J11" s="297"/>
      <c r="K11" s="297"/>
    </row>
    <row r="12" spans="1:11" s="311" customFormat="1">
      <c r="A12" s="304"/>
      <c r="B12" s="305"/>
      <c r="C12" s="306" t="s">
        <v>465</v>
      </c>
      <c r="D12" s="307">
        <f t="shared" ref="D12:E14" si="0">D21+D65</f>
        <v>1469212</v>
      </c>
      <c r="E12" s="307">
        <f t="shared" si="0"/>
        <v>1742512</v>
      </c>
      <c r="F12" s="307">
        <f>F21+F65</f>
        <v>1435603</v>
      </c>
      <c r="G12" s="308">
        <f>F12/E12*100</f>
        <v>82.38697925753165</v>
      </c>
      <c r="H12" s="309">
        <f>+F12+F11</f>
        <v>1599593</v>
      </c>
      <c r="I12" s="310"/>
      <c r="J12" s="310"/>
      <c r="K12" s="310"/>
    </row>
    <row r="13" spans="1:11">
      <c r="A13" s="312"/>
      <c r="B13" s="313"/>
      <c r="C13" s="306" t="s">
        <v>466</v>
      </c>
      <c r="D13" s="302">
        <f t="shared" si="0"/>
        <v>1469212</v>
      </c>
      <c r="E13" s="302">
        <f t="shared" si="0"/>
        <v>1742512</v>
      </c>
      <c r="F13" s="302">
        <f>F22+F66</f>
        <v>1512033</v>
      </c>
      <c r="G13" s="308">
        <f>F13/E13*100</f>
        <v>86.773175737096793</v>
      </c>
      <c r="H13" s="296"/>
      <c r="I13" s="314"/>
      <c r="J13" s="314"/>
      <c r="K13" s="314"/>
    </row>
    <row r="14" spans="1:11">
      <c r="A14" s="312"/>
      <c r="B14" s="313"/>
      <c r="C14" s="315" t="s">
        <v>467</v>
      </c>
      <c r="D14" s="316">
        <f t="shared" si="0"/>
        <v>21270</v>
      </c>
      <c r="E14" s="316">
        <f t="shared" si="0"/>
        <v>21270</v>
      </c>
      <c r="F14" s="316">
        <f>F23+F67</f>
        <v>4096</v>
      </c>
      <c r="G14" s="317">
        <v>0</v>
      </c>
      <c r="H14" s="296"/>
      <c r="I14" s="314"/>
      <c r="J14" s="314"/>
      <c r="K14" s="314"/>
    </row>
    <row r="15" spans="1:11" ht="13.5" customHeight="1">
      <c r="A15" s="312"/>
      <c r="B15" s="313"/>
      <c r="C15" s="318" t="s">
        <v>468</v>
      </c>
      <c r="D15" s="319">
        <f>D24+D70</f>
        <v>0</v>
      </c>
      <c r="E15" s="319">
        <f>E24+E70</f>
        <v>0</v>
      </c>
      <c r="F15" s="320">
        <f>F24+F68-1</f>
        <v>248183</v>
      </c>
      <c r="G15" s="321">
        <v>0</v>
      </c>
      <c r="H15" s="296"/>
      <c r="I15" s="314"/>
      <c r="J15" s="314"/>
      <c r="K15" s="314"/>
    </row>
    <row r="16" spans="1:11">
      <c r="A16" s="312"/>
      <c r="B16" s="313"/>
      <c r="C16" s="322" t="s">
        <v>469</v>
      </c>
      <c r="D16" s="323">
        <f>D25+D69</f>
        <v>0</v>
      </c>
      <c r="E16" s="323">
        <f>E25+E69</f>
        <v>0</v>
      </c>
      <c r="F16" s="324">
        <f>+F25+F69</f>
        <v>87560</v>
      </c>
      <c r="G16" s="325">
        <v>0</v>
      </c>
      <c r="H16" s="296">
        <f>F13+F16</f>
        <v>1599593</v>
      </c>
      <c r="I16" s="314"/>
      <c r="J16" s="314"/>
      <c r="K16" s="314"/>
    </row>
    <row r="17" spans="1:11" s="332" customFormat="1" ht="14.25" customHeight="1">
      <c r="A17" s="326"/>
      <c r="B17" s="327"/>
      <c r="C17" s="328" t="s">
        <v>226</v>
      </c>
      <c r="D17" s="329"/>
      <c r="E17" s="329"/>
      <c r="F17" s="330"/>
      <c r="G17" s="331"/>
      <c r="H17" s="296"/>
      <c r="I17" s="314"/>
      <c r="J17" s="314"/>
      <c r="K17" s="314"/>
    </row>
    <row r="18" spans="1:11" ht="5.25" customHeight="1">
      <c r="A18" s="313"/>
      <c r="B18" s="313"/>
      <c r="C18" s="333"/>
      <c r="D18" s="334"/>
      <c r="E18" s="334"/>
      <c r="F18" s="335"/>
      <c r="G18" s="336"/>
      <c r="H18" s="296"/>
      <c r="I18" s="314"/>
      <c r="J18" s="314"/>
      <c r="K18" s="314"/>
    </row>
    <row r="19" spans="1:11" s="311" customFormat="1" ht="15.75" thickBot="1">
      <c r="A19" s="337">
        <v>801</v>
      </c>
      <c r="B19" s="337"/>
      <c r="C19" s="338" t="s">
        <v>470</v>
      </c>
      <c r="D19" s="339"/>
      <c r="E19" s="339"/>
      <c r="F19" s="340"/>
      <c r="G19" s="341"/>
      <c r="H19" s="309"/>
      <c r="I19" s="310"/>
      <c r="J19" s="310"/>
      <c r="K19" s="310"/>
    </row>
    <row r="20" spans="1:11" s="347" customFormat="1" ht="15" thickTop="1">
      <c r="A20" s="342"/>
      <c r="B20" s="342"/>
      <c r="C20" s="343" t="s">
        <v>464</v>
      </c>
      <c r="D20" s="344">
        <f t="shared" ref="D20:F23" si="1">D29+D38+D47+D55</f>
        <v>0</v>
      </c>
      <c r="E20" s="344">
        <f t="shared" si="1"/>
        <v>0</v>
      </c>
      <c r="F20" s="307">
        <f t="shared" si="1"/>
        <v>156985</v>
      </c>
      <c r="G20" s="344">
        <v>0</v>
      </c>
      <c r="H20" s="345"/>
      <c r="I20" s="346"/>
      <c r="J20" s="346"/>
      <c r="K20" s="346"/>
    </row>
    <row r="21" spans="1:11" s="352" customFormat="1">
      <c r="A21" s="348"/>
      <c r="B21" s="348"/>
      <c r="C21" s="306" t="s">
        <v>465</v>
      </c>
      <c r="D21" s="349">
        <f t="shared" si="1"/>
        <v>995794</v>
      </c>
      <c r="E21" s="349">
        <f t="shared" si="1"/>
        <v>1269094</v>
      </c>
      <c r="F21" s="349">
        <f t="shared" si="1"/>
        <v>1034812</v>
      </c>
      <c r="G21" s="308">
        <f>F21/E21*100</f>
        <v>81.539428915431017</v>
      </c>
      <c r="H21" s="350">
        <f>F21+F20</f>
        <v>1191797</v>
      </c>
      <c r="I21" s="351"/>
      <c r="J21" s="351"/>
      <c r="K21" s="351"/>
    </row>
    <row r="22" spans="1:11" s="352" customFormat="1">
      <c r="A22" s="348"/>
      <c r="B22" s="348"/>
      <c r="C22" s="306" t="s">
        <v>466</v>
      </c>
      <c r="D22" s="306">
        <f t="shared" si="1"/>
        <v>995794</v>
      </c>
      <c r="E22" s="306">
        <f t="shared" si="1"/>
        <v>1269094</v>
      </c>
      <c r="F22" s="306">
        <f t="shared" si="1"/>
        <v>1104251</v>
      </c>
      <c r="G22" s="308">
        <f>F22/E22*100</f>
        <v>87.010970030588751</v>
      </c>
      <c r="H22" s="350"/>
      <c r="I22" s="351"/>
      <c r="J22" s="351"/>
      <c r="K22" s="351"/>
    </row>
    <row r="23" spans="1:11" s="352" customFormat="1">
      <c r="A23" s="348"/>
      <c r="B23" s="348"/>
      <c r="C23" s="353" t="s">
        <v>467</v>
      </c>
      <c r="D23" s="316">
        <f t="shared" si="1"/>
        <v>12000</v>
      </c>
      <c r="E23" s="316">
        <f t="shared" si="1"/>
        <v>12000</v>
      </c>
      <c r="F23" s="354">
        <f t="shared" si="1"/>
        <v>0</v>
      </c>
      <c r="G23" s="354">
        <v>0</v>
      </c>
      <c r="H23" s="350"/>
      <c r="I23" s="351"/>
      <c r="J23" s="351"/>
      <c r="K23" s="351"/>
    </row>
    <row r="24" spans="1:11" s="352" customFormat="1" ht="12.75" customHeight="1">
      <c r="A24" s="348"/>
      <c r="B24" s="348"/>
      <c r="C24" s="318" t="s">
        <v>468</v>
      </c>
      <c r="D24" s="321">
        <f>D35+D44+D51+D59</f>
        <v>0</v>
      </c>
      <c r="E24" s="321">
        <f>E35+E44+E51+E59</f>
        <v>0</v>
      </c>
      <c r="F24" s="320">
        <f>+F51+F59+F42+F33</f>
        <v>235301</v>
      </c>
      <c r="G24" s="321">
        <v>0</v>
      </c>
      <c r="H24" s="350"/>
      <c r="I24" s="351"/>
      <c r="J24" s="351"/>
      <c r="K24" s="351"/>
    </row>
    <row r="25" spans="1:11" s="360" customFormat="1">
      <c r="A25" s="355"/>
      <c r="B25" s="355"/>
      <c r="C25" s="322" t="s">
        <v>469</v>
      </c>
      <c r="D25" s="356">
        <f>D34+D43+D52+D60</f>
        <v>0</v>
      </c>
      <c r="E25" s="356">
        <f>E34+E43+E52+E60</f>
        <v>0</v>
      </c>
      <c r="F25" s="307">
        <f>+F34+F43+F52+F60</f>
        <v>87546</v>
      </c>
      <c r="G25" s="357">
        <v>0</v>
      </c>
      <c r="H25" s="358">
        <f>+F22+F25</f>
        <v>1191797</v>
      </c>
      <c r="I25" s="359"/>
      <c r="J25" s="359"/>
      <c r="K25" s="359"/>
    </row>
    <row r="26" spans="1:11" s="352" customFormat="1" ht="15" customHeight="1">
      <c r="A26" s="348"/>
      <c r="B26" s="348"/>
      <c r="C26" s="333" t="s">
        <v>471</v>
      </c>
      <c r="D26" s="334"/>
      <c r="E26" s="334"/>
      <c r="F26" s="334"/>
      <c r="G26" s="334"/>
      <c r="H26" s="350"/>
      <c r="I26" s="351"/>
      <c r="J26" s="351"/>
      <c r="K26" s="351"/>
    </row>
    <row r="27" spans="1:11" s="352" customFormat="1" ht="7.5" customHeight="1">
      <c r="A27" s="348"/>
      <c r="B27" s="348"/>
      <c r="C27" s="361"/>
      <c r="D27" s="334"/>
      <c r="E27" s="334"/>
      <c r="F27" s="334"/>
      <c r="G27" s="334"/>
      <c r="H27" s="350"/>
      <c r="I27" s="351"/>
      <c r="J27" s="351"/>
      <c r="K27" s="351"/>
    </row>
    <row r="28" spans="1:11" s="311" customFormat="1" ht="15.75" customHeight="1" thickBot="1">
      <c r="A28" s="362"/>
      <c r="B28" s="363">
        <v>80130</v>
      </c>
      <c r="C28" s="364" t="s">
        <v>472</v>
      </c>
      <c r="D28" s="365"/>
      <c r="E28" s="365"/>
      <c r="F28" s="366"/>
      <c r="G28" s="367"/>
      <c r="H28" s="368"/>
      <c r="I28" s="310"/>
      <c r="J28" s="310"/>
      <c r="K28" s="310"/>
    </row>
    <row r="29" spans="1:11" s="332" customFormat="1">
      <c r="A29" s="369"/>
      <c r="B29" s="369"/>
      <c r="C29" s="300" t="s">
        <v>464</v>
      </c>
      <c r="D29" s="370">
        <v>0</v>
      </c>
      <c r="E29" s="370">
        <v>0</v>
      </c>
      <c r="F29" s="307">
        <v>0</v>
      </c>
      <c r="G29" s="371">
        <v>0</v>
      </c>
      <c r="H29" s="372"/>
      <c r="I29" s="373"/>
      <c r="J29" s="373"/>
      <c r="K29" s="373"/>
    </row>
    <row r="30" spans="1:11" s="352" customFormat="1">
      <c r="A30" s="348"/>
      <c r="B30" s="348"/>
      <c r="C30" s="306" t="s">
        <v>473</v>
      </c>
      <c r="D30" s="307">
        <v>328474</v>
      </c>
      <c r="E30" s="307">
        <v>328474</v>
      </c>
      <c r="F30" s="307">
        <v>249759</v>
      </c>
      <c r="G30" s="374">
        <f>F30/E30*100</f>
        <v>76.036155068589906</v>
      </c>
      <c r="H30" s="350"/>
      <c r="I30" s="351"/>
      <c r="J30" s="351"/>
      <c r="K30" s="351"/>
    </row>
    <row r="31" spans="1:11" s="352" customFormat="1">
      <c r="A31" s="348"/>
      <c r="B31" s="348"/>
      <c r="C31" s="306" t="s">
        <v>474</v>
      </c>
      <c r="D31" s="307">
        <v>328474</v>
      </c>
      <c r="E31" s="375">
        <v>328474</v>
      </c>
      <c r="F31" s="375">
        <f>249759-F34</f>
        <v>249756</v>
      </c>
      <c r="G31" s="374">
        <f>F31/E31*100</f>
        <v>76.035241754294105</v>
      </c>
      <c r="H31" s="350"/>
      <c r="I31" s="351"/>
      <c r="J31" s="351"/>
      <c r="K31" s="351"/>
    </row>
    <row r="32" spans="1:11" s="380" customFormat="1">
      <c r="A32" s="376"/>
      <c r="B32" s="376"/>
      <c r="C32" s="353" t="s">
        <v>475</v>
      </c>
      <c r="D32" s="377">
        <v>12000</v>
      </c>
      <c r="E32" s="377">
        <v>12000</v>
      </c>
      <c r="F32" s="316">
        <v>0</v>
      </c>
      <c r="G32" s="354">
        <v>0</v>
      </c>
      <c r="H32" s="378"/>
      <c r="I32" s="379"/>
      <c r="J32" s="379"/>
      <c r="K32" s="379"/>
    </row>
    <row r="33" spans="1:11" s="380" customFormat="1" ht="12">
      <c r="A33" s="376"/>
      <c r="B33" s="376"/>
      <c r="C33" s="318" t="s">
        <v>468</v>
      </c>
      <c r="D33" s="381">
        <v>0</v>
      </c>
      <c r="E33" s="381">
        <v>0</v>
      </c>
      <c r="F33" s="382">
        <v>33</v>
      </c>
      <c r="G33" s="381"/>
      <c r="H33" s="378"/>
      <c r="I33" s="379"/>
      <c r="J33" s="379"/>
      <c r="K33" s="379"/>
    </row>
    <row r="34" spans="1:11" s="386" customFormat="1">
      <c r="A34" s="383"/>
      <c r="B34" s="383"/>
      <c r="C34" s="322" t="s">
        <v>469</v>
      </c>
      <c r="D34" s="384">
        <f>D30-D31</f>
        <v>0</v>
      </c>
      <c r="E34" s="381">
        <f>E30-E31</f>
        <v>0</v>
      </c>
      <c r="F34" s="307">
        <v>3</v>
      </c>
      <c r="G34" s="381">
        <v>0</v>
      </c>
      <c r="H34" s="358">
        <f>+F31+F34</f>
        <v>249759</v>
      </c>
      <c r="I34" s="385"/>
      <c r="J34" s="385"/>
      <c r="K34" s="385"/>
    </row>
    <row r="35" spans="1:11" s="380" customFormat="1" ht="12" hidden="1">
      <c r="A35" s="376"/>
      <c r="B35" s="376"/>
      <c r="C35" s="387"/>
      <c r="D35" s="354">
        <v>0</v>
      </c>
      <c r="E35" s="354">
        <v>0</v>
      </c>
      <c r="F35" s="354">
        <v>0</v>
      </c>
      <c r="G35" s="354">
        <v>0</v>
      </c>
      <c r="H35" s="378"/>
      <c r="I35" s="379"/>
      <c r="J35" s="379"/>
      <c r="K35" s="379"/>
    </row>
    <row r="36" spans="1:11" s="380" customFormat="1" ht="7.5" customHeight="1">
      <c r="A36" s="376"/>
      <c r="B36" s="376"/>
      <c r="C36" s="388"/>
      <c r="D36" s="389"/>
      <c r="E36" s="389"/>
      <c r="F36" s="390"/>
      <c r="G36" s="391"/>
      <c r="H36" s="378"/>
      <c r="I36" s="379"/>
      <c r="J36" s="379"/>
      <c r="K36" s="379"/>
    </row>
    <row r="37" spans="1:11" ht="17.25" customHeight="1" thickBot="1">
      <c r="A37" s="392"/>
      <c r="B37" s="393">
        <v>80141</v>
      </c>
      <c r="C37" s="394" t="s">
        <v>476</v>
      </c>
      <c r="D37" s="365"/>
      <c r="E37" s="365"/>
      <c r="F37" s="366"/>
      <c r="G37" s="367"/>
      <c r="H37" s="296"/>
      <c r="I37" s="314"/>
      <c r="J37" s="314"/>
      <c r="K37" s="314"/>
    </row>
    <row r="38" spans="1:11" s="332" customFormat="1">
      <c r="A38" s="395"/>
      <c r="B38" s="395"/>
      <c r="C38" s="300" t="s">
        <v>464</v>
      </c>
      <c r="D38" s="396">
        <v>0</v>
      </c>
      <c r="E38" s="396">
        <v>0</v>
      </c>
      <c r="F38" s="307">
        <v>0</v>
      </c>
      <c r="G38" s="371">
        <v>0</v>
      </c>
      <c r="H38" s="372"/>
      <c r="I38" s="373"/>
      <c r="J38" s="373"/>
      <c r="K38" s="373"/>
    </row>
    <row r="39" spans="1:11" s="352" customFormat="1">
      <c r="A39" s="348"/>
      <c r="B39" s="348"/>
      <c r="C39" s="306" t="s">
        <v>477</v>
      </c>
      <c r="D39" s="307">
        <v>30680</v>
      </c>
      <c r="E39" s="307">
        <v>30680</v>
      </c>
      <c r="F39" s="307">
        <v>13075</v>
      </c>
      <c r="G39" s="374">
        <f>F39/E39*100</f>
        <v>42.617340286831812</v>
      </c>
      <c r="H39" s="350"/>
      <c r="I39" s="351"/>
      <c r="J39" s="351"/>
      <c r="K39" s="351"/>
    </row>
    <row r="40" spans="1:11" s="352" customFormat="1">
      <c r="A40" s="348"/>
      <c r="B40" s="348"/>
      <c r="C40" s="306" t="s">
        <v>474</v>
      </c>
      <c r="D40" s="307">
        <v>30680</v>
      </c>
      <c r="E40" s="375">
        <v>30680</v>
      </c>
      <c r="F40" s="375">
        <v>13075</v>
      </c>
      <c r="G40" s="374">
        <f>F40/E40*100</f>
        <v>42.617340286831812</v>
      </c>
      <c r="H40" s="350"/>
      <c r="I40" s="351"/>
      <c r="J40" s="351"/>
      <c r="K40" s="351"/>
    </row>
    <row r="41" spans="1:11" s="380" customFormat="1" ht="12">
      <c r="A41" s="376"/>
      <c r="B41" s="376"/>
      <c r="C41" s="353" t="s">
        <v>475</v>
      </c>
      <c r="D41" s="354">
        <v>0</v>
      </c>
      <c r="E41" s="354">
        <v>0</v>
      </c>
      <c r="F41" s="354">
        <v>0</v>
      </c>
      <c r="G41" s="354">
        <v>0</v>
      </c>
      <c r="H41" s="378"/>
      <c r="I41" s="379"/>
      <c r="J41" s="379"/>
      <c r="K41" s="379"/>
    </row>
    <row r="42" spans="1:11" s="380" customFormat="1" ht="12">
      <c r="A42" s="376"/>
      <c r="B42" s="376"/>
      <c r="C42" s="318" t="s">
        <v>468</v>
      </c>
      <c r="D42" s="381">
        <v>0</v>
      </c>
      <c r="E42" s="384">
        <v>0</v>
      </c>
      <c r="F42" s="382">
        <v>7879</v>
      </c>
      <c r="G42" s="384"/>
      <c r="H42" s="378"/>
      <c r="I42" s="379"/>
      <c r="J42" s="379"/>
      <c r="K42" s="379"/>
    </row>
    <row r="43" spans="1:11" s="386" customFormat="1">
      <c r="A43" s="383"/>
      <c r="B43" s="383"/>
      <c r="C43" s="397" t="s">
        <v>469</v>
      </c>
      <c r="D43" s="398">
        <f>D39-D40</f>
        <v>0</v>
      </c>
      <c r="E43" s="399">
        <f>E39-E40</f>
        <v>0</v>
      </c>
      <c r="F43" s="375">
        <v>0</v>
      </c>
      <c r="G43" s="354">
        <v>0</v>
      </c>
      <c r="H43" s="358">
        <f>+F40+F43</f>
        <v>13075</v>
      </c>
      <c r="I43" s="385"/>
      <c r="J43" s="385"/>
      <c r="K43" s="385"/>
    </row>
    <row r="44" spans="1:11" s="380" customFormat="1" ht="15" hidden="1">
      <c r="A44" s="376"/>
      <c r="B44" s="376"/>
      <c r="C44" s="387"/>
      <c r="D44" s="321">
        <v>0</v>
      </c>
      <c r="E44" s="321">
        <v>0</v>
      </c>
      <c r="F44" s="321">
        <v>0</v>
      </c>
      <c r="G44" s="321">
        <v>0</v>
      </c>
      <c r="H44" s="378"/>
      <c r="I44" s="379"/>
      <c r="J44" s="379"/>
      <c r="K44" s="379"/>
    </row>
    <row r="45" spans="1:11" s="380" customFormat="1" ht="8.25" customHeight="1">
      <c r="A45" s="376"/>
      <c r="B45" s="376"/>
      <c r="C45" s="388"/>
      <c r="D45" s="400"/>
      <c r="E45" s="400"/>
      <c r="F45" s="401"/>
      <c r="G45" s="391"/>
      <c r="H45" s="378"/>
      <c r="I45" s="379"/>
      <c r="J45" s="379"/>
      <c r="K45" s="379"/>
    </row>
    <row r="46" spans="1:11" ht="13.5" thickBot="1">
      <c r="A46" s="402"/>
      <c r="B46" s="393">
        <v>80146</v>
      </c>
      <c r="C46" s="394" t="s">
        <v>478</v>
      </c>
      <c r="D46" s="365"/>
      <c r="E46" s="365"/>
      <c r="F46" s="366"/>
      <c r="G46" s="367"/>
      <c r="H46" s="296"/>
      <c r="I46" s="314"/>
      <c r="J46" s="314"/>
      <c r="K46" s="314"/>
    </row>
    <row r="47" spans="1:11" s="347" customFormat="1">
      <c r="A47" s="403"/>
      <c r="B47" s="403"/>
      <c r="C47" s="343" t="s">
        <v>464</v>
      </c>
      <c r="D47" s="396">
        <v>0</v>
      </c>
      <c r="E47" s="396">
        <v>0</v>
      </c>
      <c r="F47" s="307">
        <v>131321</v>
      </c>
      <c r="G47" s="371">
        <v>0</v>
      </c>
      <c r="H47" s="345"/>
      <c r="I47" s="346"/>
      <c r="J47" s="346"/>
      <c r="K47" s="346"/>
    </row>
    <row r="48" spans="1:11" s="352" customFormat="1">
      <c r="A48" s="348"/>
      <c r="B48" s="348"/>
      <c r="C48" s="306" t="s">
        <v>477</v>
      </c>
      <c r="D48" s="307">
        <v>578840</v>
      </c>
      <c r="E48" s="307">
        <v>783340</v>
      </c>
      <c r="F48" s="307">
        <v>698905</v>
      </c>
      <c r="G48" s="404">
        <f>F48/E48*100</f>
        <v>89.221155564633492</v>
      </c>
      <c r="H48" s="350"/>
      <c r="I48" s="351"/>
      <c r="J48" s="351"/>
      <c r="K48" s="351"/>
    </row>
    <row r="49" spans="1:11" s="407" customFormat="1">
      <c r="A49" s="348"/>
      <c r="B49" s="348"/>
      <c r="C49" s="306" t="s">
        <v>466</v>
      </c>
      <c r="D49" s="307">
        <v>578840</v>
      </c>
      <c r="E49" s="375">
        <v>783340</v>
      </c>
      <c r="F49" s="375">
        <f>830410-F52</f>
        <v>777828</v>
      </c>
      <c r="G49" s="404">
        <f>F49/E49*100</f>
        <v>99.296346414073071</v>
      </c>
      <c r="H49" s="405"/>
      <c r="I49" s="406"/>
      <c r="J49" s="406"/>
      <c r="K49" s="406"/>
    </row>
    <row r="50" spans="1:11" s="407" customFormat="1" ht="12">
      <c r="A50" s="348"/>
      <c r="B50" s="348"/>
      <c r="C50" s="353" t="s">
        <v>467</v>
      </c>
      <c r="D50" s="354">
        <v>0</v>
      </c>
      <c r="E50" s="354">
        <v>0</v>
      </c>
      <c r="F50" s="354">
        <v>0</v>
      </c>
      <c r="G50" s="354">
        <v>0</v>
      </c>
      <c r="H50" s="405"/>
      <c r="I50" s="406"/>
      <c r="J50" s="406"/>
      <c r="K50" s="406"/>
    </row>
    <row r="51" spans="1:11" s="380" customFormat="1" ht="11.25" customHeight="1">
      <c r="A51" s="376"/>
      <c r="B51" s="376"/>
      <c r="C51" s="318" t="s">
        <v>468</v>
      </c>
      <c r="D51" s="321">
        <v>0</v>
      </c>
      <c r="E51" s="321">
        <v>0</v>
      </c>
      <c r="F51" s="408">
        <v>187680</v>
      </c>
      <c r="G51" s="321">
        <v>0</v>
      </c>
      <c r="H51" s="378"/>
      <c r="I51" s="379"/>
      <c r="J51" s="379"/>
      <c r="K51" s="379"/>
    </row>
    <row r="52" spans="1:11" s="386" customFormat="1" ht="15">
      <c r="A52" s="383"/>
      <c r="B52" s="383"/>
      <c r="C52" s="322" t="s">
        <v>469</v>
      </c>
      <c r="D52" s="409">
        <v>0</v>
      </c>
      <c r="E52" s="321">
        <v>0</v>
      </c>
      <c r="F52" s="307">
        <v>52582</v>
      </c>
      <c r="G52" s="410">
        <v>0</v>
      </c>
      <c r="H52" s="358">
        <f>+F49+F52</f>
        <v>830410</v>
      </c>
      <c r="I52" s="385"/>
      <c r="J52" s="385"/>
      <c r="K52" s="385"/>
    </row>
    <row r="53" spans="1:11" s="380" customFormat="1" ht="9.75" customHeight="1">
      <c r="A53" s="376"/>
      <c r="B53" s="376"/>
      <c r="C53" s="411"/>
      <c r="D53" s="412"/>
      <c r="E53" s="412"/>
      <c r="F53" s="413"/>
      <c r="G53" s="412"/>
      <c r="H53" s="378"/>
      <c r="I53" s="379"/>
      <c r="J53" s="379"/>
      <c r="K53" s="379"/>
    </row>
    <row r="54" spans="1:11" ht="15" customHeight="1" thickBot="1">
      <c r="A54" s="402"/>
      <c r="B54" s="393">
        <v>80147</v>
      </c>
      <c r="C54" s="394" t="s">
        <v>479</v>
      </c>
      <c r="D54" s="365"/>
      <c r="E54" s="365"/>
      <c r="F54" s="366"/>
      <c r="G54" s="367"/>
      <c r="H54" s="296"/>
      <c r="I54" s="314"/>
      <c r="J54" s="314"/>
      <c r="K54" s="314"/>
    </row>
    <row r="55" spans="1:11" s="347" customFormat="1" ht="13.5" customHeight="1">
      <c r="A55" s="403"/>
      <c r="B55" s="403"/>
      <c r="C55" s="343" t="s">
        <v>464</v>
      </c>
      <c r="D55" s="396">
        <v>0</v>
      </c>
      <c r="E55" s="396">
        <v>0</v>
      </c>
      <c r="F55" s="307">
        <v>25664</v>
      </c>
      <c r="G55" s="371">
        <v>0</v>
      </c>
      <c r="H55" s="345"/>
      <c r="I55" s="346"/>
      <c r="J55" s="346"/>
      <c r="K55" s="346"/>
    </row>
    <row r="56" spans="1:11" s="352" customFormat="1">
      <c r="A56" s="348"/>
      <c r="B56" s="348"/>
      <c r="C56" s="306" t="s">
        <v>477</v>
      </c>
      <c r="D56" s="307">
        <v>57800</v>
      </c>
      <c r="E56" s="307">
        <v>126600</v>
      </c>
      <c r="F56" s="307">
        <v>73073</v>
      </c>
      <c r="G56" s="404">
        <f>F56/E56*100</f>
        <v>57.719589257503948</v>
      </c>
      <c r="H56" s="350"/>
      <c r="I56" s="351"/>
      <c r="J56" s="351"/>
      <c r="K56" s="351"/>
    </row>
    <row r="57" spans="1:11" s="352" customFormat="1">
      <c r="A57" s="348"/>
      <c r="B57" s="348"/>
      <c r="C57" s="306" t="s">
        <v>466</v>
      </c>
      <c r="D57" s="307">
        <v>57800</v>
      </c>
      <c r="E57" s="375">
        <v>126600</v>
      </c>
      <c r="F57" s="375">
        <f>98553-F60</f>
        <v>63592</v>
      </c>
      <c r="G57" s="404">
        <f>F57/E57*100</f>
        <v>50.230647709320699</v>
      </c>
      <c r="H57" s="350"/>
      <c r="I57" s="351"/>
      <c r="J57" s="351"/>
      <c r="K57" s="351"/>
    </row>
    <row r="58" spans="1:11" s="352" customFormat="1">
      <c r="A58" s="348"/>
      <c r="B58" s="348"/>
      <c r="C58" s="353" t="s">
        <v>467</v>
      </c>
      <c r="D58" s="354">
        <v>0</v>
      </c>
      <c r="E58" s="354">
        <v>0</v>
      </c>
      <c r="F58" s="316">
        <v>0</v>
      </c>
      <c r="G58" s="354">
        <v>0</v>
      </c>
      <c r="H58" s="350"/>
      <c r="I58" s="351"/>
      <c r="J58" s="351"/>
      <c r="K58" s="351"/>
    </row>
    <row r="59" spans="1:11" s="416" customFormat="1" ht="12" customHeight="1">
      <c r="A59" s="376"/>
      <c r="B59" s="376"/>
      <c r="C59" s="318" t="s">
        <v>468</v>
      </c>
      <c r="D59" s="321">
        <v>0</v>
      </c>
      <c r="E59" s="321">
        <v>0</v>
      </c>
      <c r="F59" s="408">
        <v>39709</v>
      </c>
      <c r="G59" s="321">
        <v>0</v>
      </c>
      <c r="H59" s="414"/>
      <c r="I59" s="415"/>
      <c r="J59" s="415"/>
      <c r="K59" s="415"/>
    </row>
    <row r="60" spans="1:11" s="360" customFormat="1" ht="16.5" customHeight="1">
      <c r="A60" s="355"/>
      <c r="B60" s="355"/>
      <c r="C60" s="322" t="s">
        <v>469</v>
      </c>
      <c r="D60" s="409">
        <v>0</v>
      </c>
      <c r="E60" s="321">
        <v>0</v>
      </c>
      <c r="F60" s="307">
        <v>34961</v>
      </c>
      <c r="G60" s="410">
        <v>0</v>
      </c>
      <c r="H60" s="358">
        <f>+F57+F60</f>
        <v>98553</v>
      </c>
      <c r="I60" s="359"/>
      <c r="J60" s="359"/>
      <c r="K60" s="359"/>
    </row>
    <row r="61" spans="1:11" ht="7.5" customHeight="1">
      <c r="A61" s="313"/>
      <c r="B61" s="313"/>
      <c r="C61" s="417"/>
      <c r="D61" s="334"/>
      <c r="E61" s="334"/>
      <c r="F61" s="418"/>
      <c r="G61" s="419"/>
      <c r="H61" s="420"/>
      <c r="I61" s="421"/>
      <c r="J61" s="421"/>
      <c r="K61" s="421"/>
    </row>
    <row r="62" spans="1:11" s="311" customFormat="1" ht="18" customHeight="1" thickBot="1">
      <c r="A62" s="337">
        <v>854</v>
      </c>
      <c r="B62" s="340"/>
      <c r="C62" s="422" t="s">
        <v>480</v>
      </c>
      <c r="D62" s="423"/>
      <c r="E62" s="423"/>
      <c r="F62" s="424"/>
      <c r="G62" s="341"/>
      <c r="H62" s="350"/>
      <c r="I62" s="310"/>
      <c r="J62" s="310"/>
      <c r="K62" s="310"/>
    </row>
    <row r="63" spans="1:11" s="311" customFormat="1" ht="18.95" customHeight="1" thickTop="1" thickBot="1">
      <c r="A63" s="362"/>
      <c r="B63" s="363">
        <v>85410</v>
      </c>
      <c r="C63" s="425" t="s">
        <v>481</v>
      </c>
      <c r="D63" s="426"/>
      <c r="E63" s="426"/>
      <c r="F63" s="427"/>
      <c r="G63" s="428"/>
      <c r="H63" s="429"/>
      <c r="I63" s="430"/>
      <c r="J63" s="430"/>
      <c r="K63" s="430"/>
    </row>
    <row r="64" spans="1:11" s="347" customFormat="1" ht="12" customHeight="1">
      <c r="A64" s="403"/>
      <c r="B64" s="403"/>
      <c r="C64" s="343" t="s">
        <v>464</v>
      </c>
      <c r="D64" s="396">
        <v>0</v>
      </c>
      <c r="E64" s="396">
        <v>0</v>
      </c>
      <c r="F64" s="307">
        <v>7005</v>
      </c>
      <c r="G64" s="371">
        <v>0</v>
      </c>
      <c r="H64" s="431"/>
      <c r="I64" s="432"/>
      <c r="J64" s="432"/>
      <c r="K64" s="432"/>
    </row>
    <row r="65" spans="1:11" s="434" customFormat="1">
      <c r="A65" s="348"/>
      <c r="B65" s="348"/>
      <c r="C65" s="306" t="s">
        <v>465</v>
      </c>
      <c r="D65" s="306">
        <v>473418</v>
      </c>
      <c r="E65" s="306">
        <v>473418</v>
      </c>
      <c r="F65" s="306">
        <v>400791</v>
      </c>
      <c r="G65" s="404">
        <f>F65/E65*100</f>
        <v>84.659011697907559</v>
      </c>
      <c r="H65" s="350">
        <f>F65+F64</f>
        <v>407796</v>
      </c>
      <c r="I65" s="433"/>
      <c r="J65" s="433"/>
      <c r="K65" s="433"/>
    </row>
    <row r="66" spans="1:11" s="434" customFormat="1">
      <c r="A66" s="348"/>
      <c r="B66" s="348"/>
      <c r="C66" s="306" t="s">
        <v>482</v>
      </c>
      <c r="D66" s="306">
        <v>473418</v>
      </c>
      <c r="E66" s="390">
        <v>473418</v>
      </c>
      <c r="F66" s="306">
        <f>407796-F69</f>
        <v>407782</v>
      </c>
      <c r="G66" s="435">
        <f>F66/E66*100</f>
        <v>86.135719385405707</v>
      </c>
      <c r="H66" s="350"/>
      <c r="I66" s="433"/>
      <c r="J66" s="433"/>
      <c r="K66" s="433"/>
    </row>
    <row r="67" spans="1:11" s="434" customFormat="1">
      <c r="A67" s="348"/>
      <c r="B67" s="348"/>
      <c r="C67" s="353" t="s">
        <v>483</v>
      </c>
      <c r="D67" s="316">
        <v>9270</v>
      </c>
      <c r="E67" s="316">
        <v>9270</v>
      </c>
      <c r="F67" s="316">
        <v>4096</v>
      </c>
      <c r="G67" s="354">
        <v>0</v>
      </c>
      <c r="H67" s="350"/>
      <c r="I67" s="433"/>
      <c r="J67" s="433"/>
      <c r="K67" s="433"/>
    </row>
    <row r="68" spans="1:11" s="434" customFormat="1" ht="15">
      <c r="A68" s="436"/>
      <c r="B68" s="348"/>
      <c r="C68" s="318" t="s">
        <v>484</v>
      </c>
      <c r="D68" s="321">
        <v>0</v>
      </c>
      <c r="E68" s="381">
        <v>0</v>
      </c>
      <c r="F68" s="408">
        <v>12883</v>
      </c>
      <c r="G68" s="381"/>
      <c r="H68" s="350"/>
      <c r="I68" s="433"/>
      <c r="J68" s="433"/>
      <c r="K68" s="433"/>
    </row>
    <row r="69" spans="1:11" s="332" customFormat="1">
      <c r="A69" s="437"/>
      <c r="B69" s="437"/>
      <c r="C69" s="322" t="s">
        <v>469</v>
      </c>
      <c r="D69" s="409">
        <v>0</v>
      </c>
      <c r="E69" s="409">
        <v>0</v>
      </c>
      <c r="F69" s="307">
        <v>14</v>
      </c>
      <c r="G69" s="410">
        <v>0</v>
      </c>
      <c r="H69" s="372">
        <f>+F66+F69</f>
        <v>407796</v>
      </c>
      <c r="I69" s="373"/>
      <c r="J69" s="373"/>
      <c r="K69" s="373"/>
    </row>
    <row r="70" spans="1:11" ht="14.25" customHeight="1">
      <c r="A70" s="438"/>
      <c r="B70" s="438"/>
      <c r="C70" s="439"/>
      <c r="D70" s="440"/>
      <c r="E70" s="440"/>
      <c r="F70" s="440"/>
      <c r="G70" s="440"/>
      <c r="H70" s="296"/>
      <c r="I70" s="314"/>
      <c r="J70" s="314"/>
      <c r="K70" s="314"/>
    </row>
    <row r="71" spans="1:11" ht="14.25" customHeight="1">
      <c r="A71" s="1031" t="s">
        <v>485</v>
      </c>
      <c r="B71" s="1031"/>
      <c r="C71" s="441"/>
      <c r="D71" s="442"/>
      <c r="E71" s="442"/>
      <c r="F71" s="442"/>
      <c r="G71" s="442"/>
      <c r="H71" s="296"/>
      <c r="I71" s="314"/>
      <c r="J71" s="314"/>
      <c r="K71" s="314"/>
    </row>
    <row r="72" spans="1:11" ht="14.25" customHeight="1">
      <c r="A72" s="1023" t="s">
        <v>486</v>
      </c>
      <c r="B72" s="1023"/>
      <c r="C72" s="1023"/>
      <c r="D72" s="1023"/>
      <c r="E72" s="1023"/>
      <c r="F72" s="1023"/>
      <c r="G72" s="1023"/>
      <c r="H72" s="296"/>
      <c r="I72" s="314"/>
      <c r="J72" s="314"/>
      <c r="K72" s="314"/>
    </row>
    <row r="73" spans="1:11" ht="14.25" customHeight="1">
      <c r="A73" s="1023" t="s">
        <v>487</v>
      </c>
      <c r="B73" s="1023"/>
      <c r="C73" s="1023"/>
      <c r="D73" s="1023"/>
      <c r="E73" s="1023"/>
      <c r="F73" s="1023"/>
      <c r="G73" s="1023"/>
      <c r="H73" s="296"/>
      <c r="I73" s="314"/>
      <c r="J73" s="314"/>
      <c r="K73" s="314"/>
    </row>
    <row r="74" spans="1:11" ht="14.25" customHeight="1">
      <c r="A74" s="443"/>
      <c r="B74" s="443"/>
      <c r="C74" s="441"/>
      <c r="D74" s="442"/>
      <c r="E74" s="442"/>
      <c r="F74" s="442"/>
      <c r="G74" s="442"/>
      <c r="H74" s="296"/>
      <c r="I74" s="314"/>
      <c r="J74" s="314"/>
      <c r="K74" s="314"/>
    </row>
    <row r="75" spans="1:11" ht="14.25" customHeight="1">
      <c r="A75" s="443"/>
      <c r="B75" s="443"/>
      <c r="C75" s="441"/>
      <c r="D75" s="442"/>
      <c r="E75" s="442"/>
      <c r="F75" s="442"/>
      <c r="G75" s="442"/>
      <c r="H75" s="296"/>
      <c r="I75" s="314"/>
      <c r="J75" s="314"/>
      <c r="K75" s="314"/>
    </row>
    <row r="76" spans="1:11">
      <c r="A76" s="283"/>
      <c r="B76" s="283"/>
      <c r="C76" s="283"/>
      <c r="E76" s="283"/>
      <c r="F76" s="444"/>
      <c r="G76" s="283"/>
      <c r="H76" s="420"/>
      <c r="I76" s="421"/>
      <c r="J76" s="421"/>
      <c r="K76" s="421"/>
    </row>
    <row r="77" spans="1:11">
      <c r="A77" s="445"/>
      <c r="B77" s="445"/>
      <c r="C77" s="446"/>
      <c r="D77" s="447"/>
      <c r="E77" s="448"/>
      <c r="F77" s="448"/>
      <c r="G77" s="446"/>
      <c r="H77" s="447"/>
      <c r="I77" s="448"/>
      <c r="J77" s="448"/>
      <c r="K77" s="448"/>
    </row>
    <row r="78" spans="1:11">
      <c r="A78" s="445"/>
      <c r="B78" s="445"/>
      <c r="C78" s="446"/>
      <c r="D78" s="447"/>
      <c r="E78" s="448"/>
      <c r="F78" s="448"/>
      <c r="G78" s="446"/>
      <c r="H78" s="447"/>
      <c r="I78" s="448"/>
      <c r="J78" s="448"/>
      <c r="K78" s="448"/>
    </row>
    <row r="79" spans="1:11">
      <c r="A79" s="445"/>
      <c r="B79" s="445"/>
      <c r="C79" s="446"/>
      <c r="D79" s="447"/>
      <c r="E79" s="447"/>
      <c r="F79" s="447"/>
      <c r="G79" s="449"/>
      <c r="H79" s="447"/>
      <c r="I79" s="448"/>
      <c r="J79" s="448"/>
      <c r="K79" s="448"/>
    </row>
    <row r="80" spans="1:11">
      <c r="A80" s="445"/>
      <c r="B80" s="445"/>
      <c r="C80" s="446"/>
      <c r="D80" s="447"/>
      <c r="E80" s="447"/>
      <c r="F80" s="447"/>
      <c r="G80" s="449"/>
      <c r="H80" s="447"/>
      <c r="I80" s="448"/>
      <c r="J80" s="448"/>
      <c r="K80" s="448"/>
    </row>
    <row r="81" spans="1:11">
      <c r="A81" s="445"/>
      <c r="B81" s="445"/>
      <c r="C81" s="446"/>
      <c r="D81" s="447"/>
      <c r="E81" s="448"/>
      <c r="F81" s="448"/>
      <c r="G81" s="446"/>
      <c r="H81" s="447"/>
      <c r="I81" s="448"/>
      <c r="J81" s="448"/>
      <c r="K81" s="448"/>
    </row>
    <row r="82" spans="1:11">
      <c r="A82" s="445"/>
      <c r="B82" s="445"/>
      <c r="C82" s="446"/>
      <c r="D82" s="447"/>
      <c r="E82" s="448"/>
      <c r="F82" s="448"/>
      <c r="G82" s="446"/>
      <c r="H82" s="447"/>
      <c r="I82" s="448"/>
      <c r="J82" s="448"/>
      <c r="K82" s="448"/>
    </row>
    <row r="83" spans="1:11">
      <c r="A83" s="445"/>
      <c r="B83" s="445"/>
      <c r="C83" s="446"/>
      <c r="D83" s="447"/>
      <c r="E83" s="448"/>
      <c r="F83" s="448"/>
      <c r="G83" s="446"/>
      <c r="H83" s="447"/>
      <c r="I83" s="448"/>
      <c r="J83" s="448"/>
      <c r="K83" s="448"/>
    </row>
    <row r="84" spans="1:11">
      <c r="A84" s="445"/>
      <c r="B84" s="445"/>
      <c r="C84" s="446"/>
      <c r="D84" s="447"/>
      <c r="E84" s="448"/>
      <c r="F84" s="448"/>
      <c r="G84" s="446"/>
      <c r="H84" s="447"/>
      <c r="I84" s="448"/>
      <c r="J84" s="448"/>
      <c r="K84" s="448"/>
    </row>
    <row r="85" spans="1:11">
      <c r="A85" s="445"/>
      <c r="B85" s="445"/>
      <c r="C85" s="446"/>
      <c r="D85" s="447"/>
      <c r="E85" s="448"/>
      <c r="F85" s="448"/>
      <c r="G85" s="446"/>
      <c r="H85" s="447"/>
      <c r="I85" s="448"/>
      <c r="J85" s="448"/>
      <c r="K85" s="448"/>
    </row>
    <row r="86" spans="1:11">
      <c r="A86" s="445"/>
      <c r="B86" s="445"/>
      <c r="C86" s="446"/>
      <c r="D86" s="447"/>
      <c r="E86" s="448"/>
      <c r="F86" s="448"/>
      <c r="G86" s="446"/>
      <c r="H86" s="447"/>
      <c r="I86" s="448"/>
      <c r="J86" s="448"/>
      <c r="K86" s="448"/>
    </row>
    <row r="87" spans="1:11">
      <c r="A87" s="445"/>
      <c r="B87" s="445"/>
      <c r="C87" s="446"/>
      <c r="D87" s="448"/>
      <c r="E87" s="448"/>
      <c r="F87" s="448"/>
      <c r="G87" s="446"/>
      <c r="H87" s="447"/>
      <c r="I87" s="448"/>
      <c r="J87" s="448"/>
      <c r="K87" s="448"/>
    </row>
    <row r="88" spans="1:11">
      <c r="A88" s="445"/>
      <c r="B88" s="445"/>
      <c r="C88" s="446"/>
      <c r="D88" s="448"/>
      <c r="E88" s="448"/>
      <c r="F88" s="448"/>
      <c r="G88" s="446"/>
      <c r="H88" s="447"/>
      <c r="I88" s="448"/>
      <c r="J88" s="448"/>
      <c r="K88" s="448"/>
    </row>
    <row r="89" spans="1:11">
      <c r="A89" s="445"/>
      <c r="B89" s="445"/>
      <c r="C89" s="446"/>
      <c r="D89" s="448"/>
      <c r="E89" s="448"/>
      <c r="F89" s="448"/>
      <c r="G89" s="446"/>
      <c r="H89" s="447"/>
      <c r="I89" s="448"/>
      <c r="J89" s="448"/>
      <c r="K89" s="448"/>
    </row>
    <row r="90" spans="1:11">
      <c r="A90" s="445"/>
      <c r="B90" s="445"/>
      <c r="C90" s="446"/>
      <c r="D90" s="448"/>
      <c r="E90" s="448"/>
      <c r="F90" s="448"/>
      <c r="G90" s="446"/>
      <c r="H90" s="447"/>
      <c r="I90" s="448"/>
      <c r="J90" s="448"/>
      <c r="K90" s="448"/>
    </row>
    <row r="91" spans="1:11">
      <c r="A91" s="445"/>
      <c r="B91" s="445"/>
      <c r="C91" s="446"/>
      <c r="D91" s="448"/>
      <c r="E91" s="448"/>
      <c r="F91" s="448"/>
      <c r="G91" s="446"/>
      <c r="H91" s="447"/>
      <c r="I91" s="448"/>
      <c r="J91" s="448"/>
      <c r="K91" s="448"/>
    </row>
    <row r="92" spans="1:11">
      <c r="A92" s="445"/>
      <c r="B92" s="445"/>
      <c r="C92" s="446"/>
      <c r="D92" s="448"/>
      <c r="E92" s="448"/>
      <c r="F92" s="448"/>
      <c r="G92" s="446"/>
      <c r="H92" s="447"/>
      <c r="I92" s="448"/>
      <c r="J92" s="448"/>
      <c r="K92" s="448"/>
    </row>
    <row r="93" spans="1:11">
      <c r="A93" s="445"/>
      <c r="B93" s="445"/>
      <c r="C93" s="446"/>
      <c r="D93" s="448"/>
      <c r="E93" s="448"/>
      <c r="F93" s="448"/>
      <c r="G93" s="446"/>
      <c r="H93" s="447"/>
      <c r="I93" s="448"/>
      <c r="J93" s="448"/>
      <c r="K93" s="448"/>
    </row>
    <row r="94" spans="1:11">
      <c r="A94" s="445"/>
      <c r="B94" s="445"/>
      <c r="C94" s="446"/>
      <c r="D94" s="448"/>
      <c r="E94" s="448"/>
      <c r="F94" s="448"/>
      <c r="G94" s="446"/>
      <c r="H94" s="447"/>
      <c r="I94" s="448"/>
      <c r="J94" s="448"/>
      <c r="K94" s="448"/>
    </row>
    <row r="95" spans="1:11">
      <c r="A95" s="445"/>
      <c r="B95" s="445"/>
      <c r="C95" s="446"/>
      <c r="D95" s="448"/>
      <c r="E95" s="448"/>
      <c r="F95" s="448"/>
      <c r="G95" s="446"/>
      <c r="H95" s="447"/>
      <c r="I95" s="448"/>
      <c r="J95" s="448"/>
      <c r="K95" s="448"/>
    </row>
    <row r="96" spans="1:11">
      <c r="A96" s="445"/>
      <c r="B96" s="445"/>
      <c r="C96" s="446"/>
      <c r="D96" s="448"/>
      <c r="E96" s="448"/>
      <c r="F96" s="448"/>
      <c r="G96" s="446"/>
      <c r="H96" s="447"/>
      <c r="I96" s="448"/>
      <c r="J96" s="448"/>
      <c r="K96" s="448"/>
    </row>
    <row r="97" spans="1:11">
      <c r="A97" s="445"/>
      <c r="B97" s="445"/>
      <c r="C97" s="446"/>
      <c r="D97" s="448"/>
      <c r="E97" s="448"/>
      <c r="F97" s="448"/>
      <c r="G97" s="446"/>
      <c r="H97" s="447"/>
      <c r="I97" s="448"/>
      <c r="J97" s="448"/>
      <c r="K97" s="448"/>
    </row>
    <row r="98" spans="1:11">
      <c r="A98" s="445"/>
      <c r="B98" s="445"/>
      <c r="C98" s="446"/>
      <c r="D98" s="448"/>
      <c r="E98" s="448"/>
      <c r="F98" s="448"/>
      <c r="G98" s="446"/>
      <c r="H98" s="447"/>
      <c r="I98" s="448"/>
      <c r="J98" s="448"/>
      <c r="K98" s="448"/>
    </row>
    <row r="99" spans="1:11">
      <c r="A99" s="445"/>
      <c r="B99" s="445"/>
      <c r="C99" s="446"/>
      <c r="D99" s="448"/>
      <c r="E99" s="448"/>
      <c r="F99" s="448"/>
      <c r="G99" s="446"/>
      <c r="H99" s="447"/>
      <c r="I99" s="448"/>
      <c r="J99" s="448"/>
      <c r="K99" s="448"/>
    </row>
    <row r="100" spans="1:11">
      <c r="A100" s="445"/>
      <c r="B100" s="445"/>
      <c r="C100" s="446"/>
      <c r="D100" s="448"/>
      <c r="E100" s="448"/>
      <c r="F100" s="448"/>
      <c r="G100" s="446"/>
      <c r="H100" s="447"/>
      <c r="I100" s="448"/>
      <c r="J100" s="448"/>
      <c r="K100" s="448"/>
    </row>
    <row r="101" spans="1:11">
      <c r="A101" s="445"/>
      <c r="B101" s="445"/>
      <c r="C101" s="446"/>
      <c r="D101" s="448"/>
      <c r="E101" s="448"/>
      <c r="F101" s="448"/>
      <c r="G101" s="446"/>
      <c r="H101" s="447"/>
      <c r="I101" s="448"/>
      <c r="J101" s="448"/>
      <c r="K101" s="448"/>
    </row>
    <row r="102" spans="1:11">
      <c r="A102" s="445"/>
      <c r="B102" s="445"/>
      <c r="C102" s="446"/>
      <c r="D102" s="448"/>
      <c r="E102" s="448"/>
      <c r="F102" s="448"/>
      <c r="G102" s="446"/>
      <c r="H102" s="447"/>
      <c r="I102" s="448"/>
      <c r="J102" s="448"/>
      <c r="K102" s="448"/>
    </row>
    <row r="103" spans="1:11">
      <c r="A103" s="445"/>
      <c r="B103" s="445"/>
      <c r="C103" s="446"/>
      <c r="D103" s="448"/>
      <c r="E103" s="448"/>
      <c r="F103" s="448"/>
      <c r="G103" s="446"/>
      <c r="H103" s="447"/>
      <c r="I103" s="448"/>
      <c r="J103" s="448"/>
      <c r="K103" s="448"/>
    </row>
    <row r="104" spans="1:11">
      <c r="A104" s="445"/>
      <c r="B104" s="445"/>
      <c r="C104" s="446"/>
      <c r="D104" s="448"/>
      <c r="E104" s="448"/>
      <c r="F104" s="448"/>
      <c r="G104" s="446"/>
      <c r="H104" s="447"/>
      <c r="I104" s="448"/>
      <c r="J104" s="448"/>
      <c r="K104" s="448"/>
    </row>
    <row r="105" spans="1:11">
      <c r="A105" s="445"/>
      <c r="B105" s="445"/>
      <c r="C105" s="446"/>
      <c r="D105" s="448"/>
      <c r="E105" s="448"/>
      <c r="F105" s="448"/>
      <c r="G105" s="446"/>
      <c r="H105" s="447"/>
      <c r="I105" s="448"/>
      <c r="J105" s="448"/>
      <c r="K105" s="448"/>
    </row>
    <row r="106" spans="1:11">
      <c r="A106" s="445"/>
      <c r="B106" s="445"/>
      <c r="C106" s="446"/>
      <c r="D106" s="448"/>
      <c r="E106" s="448"/>
      <c r="F106" s="448"/>
      <c r="G106" s="446"/>
      <c r="H106" s="447"/>
      <c r="I106" s="448"/>
      <c r="J106" s="448"/>
      <c r="K106" s="448"/>
    </row>
    <row r="107" spans="1:11">
      <c r="A107" s="445"/>
      <c r="B107" s="445"/>
      <c r="C107" s="446"/>
      <c r="D107" s="448"/>
      <c r="E107" s="448"/>
      <c r="F107" s="448"/>
      <c r="G107" s="446"/>
      <c r="H107" s="447"/>
      <c r="I107" s="448"/>
      <c r="J107" s="448"/>
      <c r="K107" s="448"/>
    </row>
    <row r="108" spans="1:11">
      <c r="A108" s="445"/>
      <c r="B108" s="445"/>
      <c r="C108" s="446"/>
      <c r="D108" s="448"/>
      <c r="E108" s="448"/>
      <c r="F108" s="448"/>
      <c r="G108" s="446"/>
      <c r="H108" s="447"/>
      <c r="I108" s="448"/>
      <c r="J108" s="448"/>
      <c r="K108" s="448"/>
    </row>
    <row r="109" spans="1:11">
      <c r="A109" s="450"/>
      <c r="B109" s="450"/>
      <c r="C109" s="448"/>
      <c r="D109" s="448"/>
      <c r="E109" s="448"/>
      <c r="F109" s="448"/>
      <c r="G109" s="446"/>
      <c r="H109" s="447"/>
      <c r="I109" s="448"/>
      <c r="J109" s="448"/>
      <c r="K109" s="448"/>
    </row>
    <row r="110" spans="1:11">
      <c r="A110" s="450"/>
      <c r="B110" s="450"/>
      <c r="C110" s="448"/>
      <c r="D110" s="448"/>
      <c r="E110" s="448"/>
      <c r="F110" s="448"/>
      <c r="G110" s="446"/>
      <c r="H110" s="447"/>
      <c r="I110" s="448"/>
      <c r="J110" s="448"/>
      <c r="K110" s="448"/>
    </row>
    <row r="111" spans="1:11">
      <c r="A111" s="450"/>
      <c r="B111" s="450"/>
      <c r="C111" s="448"/>
      <c r="D111" s="448"/>
      <c r="E111" s="448"/>
      <c r="F111" s="448"/>
      <c r="G111" s="446"/>
      <c r="H111" s="447"/>
      <c r="I111" s="448"/>
      <c r="J111" s="448"/>
      <c r="K111" s="448"/>
    </row>
    <row r="112" spans="1:11">
      <c r="A112" s="450"/>
      <c r="B112" s="450"/>
      <c r="C112" s="448"/>
      <c r="D112" s="448"/>
      <c r="E112" s="448"/>
      <c r="F112" s="448"/>
      <c r="G112" s="446"/>
      <c r="H112" s="447"/>
      <c r="I112" s="448"/>
      <c r="J112" s="448"/>
      <c r="K112" s="448"/>
    </row>
    <row r="113" spans="1:11">
      <c r="A113" s="450"/>
      <c r="B113" s="450"/>
      <c r="C113" s="448"/>
      <c r="D113" s="448"/>
      <c r="E113" s="448"/>
      <c r="F113" s="448"/>
      <c r="G113" s="446"/>
      <c r="H113" s="447"/>
      <c r="I113" s="448"/>
      <c r="J113" s="448"/>
      <c r="K113" s="448"/>
    </row>
    <row r="114" spans="1:11">
      <c r="A114" s="450"/>
      <c r="B114" s="450"/>
      <c r="C114" s="448"/>
      <c r="D114" s="448"/>
      <c r="E114" s="448"/>
      <c r="F114" s="448"/>
      <c r="G114" s="446"/>
      <c r="H114" s="447"/>
      <c r="I114" s="448"/>
      <c r="J114" s="448"/>
      <c r="K114" s="448"/>
    </row>
    <row r="115" spans="1:11">
      <c r="A115" s="450"/>
      <c r="B115" s="450"/>
      <c r="C115" s="448"/>
      <c r="D115" s="448"/>
      <c r="E115" s="448"/>
      <c r="F115" s="448"/>
      <c r="G115" s="446"/>
      <c r="H115" s="447"/>
      <c r="I115" s="448"/>
      <c r="J115" s="448"/>
      <c r="K115" s="448"/>
    </row>
    <row r="116" spans="1:11">
      <c r="A116" s="450"/>
      <c r="B116" s="450"/>
      <c r="C116" s="448"/>
      <c r="D116" s="448"/>
      <c r="E116" s="448"/>
      <c r="F116" s="448"/>
      <c r="G116" s="446"/>
      <c r="H116" s="447"/>
      <c r="I116" s="448"/>
      <c r="J116" s="448"/>
      <c r="K116" s="448"/>
    </row>
    <row r="117" spans="1:11">
      <c r="A117" s="450"/>
      <c r="B117" s="450"/>
      <c r="C117" s="448"/>
      <c r="D117" s="448"/>
      <c r="E117" s="448"/>
      <c r="F117" s="448"/>
      <c r="G117" s="446"/>
      <c r="H117" s="447"/>
      <c r="I117" s="448"/>
      <c r="J117" s="448"/>
      <c r="K117" s="448"/>
    </row>
    <row r="118" spans="1:11">
      <c r="A118" s="450"/>
      <c r="B118" s="450"/>
      <c r="C118" s="448"/>
      <c r="D118" s="448"/>
      <c r="E118" s="448"/>
      <c r="F118" s="448"/>
      <c r="G118" s="446"/>
      <c r="H118" s="447"/>
      <c r="I118" s="448"/>
      <c r="J118" s="448"/>
      <c r="K118" s="448"/>
    </row>
    <row r="119" spans="1:11">
      <c r="A119" s="450"/>
      <c r="B119" s="450"/>
      <c r="C119" s="448"/>
      <c r="D119" s="448"/>
      <c r="E119" s="448"/>
      <c r="F119" s="448"/>
      <c r="G119" s="446"/>
      <c r="H119" s="447"/>
      <c r="I119" s="448"/>
      <c r="J119" s="448"/>
      <c r="K119" s="448"/>
    </row>
    <row r="120" spans="1:11">
      <c r="A120" s="450"/>
      <c r="B120" s="450"/>
      <c r="C120" s="448"/>
      <c r="D120" s="448"/>
      <c r="E120" s="448"/>
      <c r="F120" s="448"/>
      <c r="G120" s="446"/>
      <c r="H120" s="447"/>
      <c r="I120" s="448"/>
      <c r="J120" s="448"/>
      <c r="K120" s="448"/>
    </row>
    <row r="121" spans="1:11">
      <c r="A121" s="450"/>
      <c r="B121" s="450"/>
      <c r="C121" s="448"/>
      <c r="D121" s="448"/>
      <c r="E121" s="448"/>
      <c r="F121" s="448"/>
      <c r="G121" s="446"/>
      <c r="H121" s="447"/>
      <c r="I121" s="448"/>
      <c r="J121" s="448"/>
      <c r="K121" s="448"/>
    </row>
    <row r="122" spans="1:11">
      <c r="A122" s="450"/>
      <c r="B122" s="450"/>
      <c r="C122" s="448"/>
      <c r="D122" s="448"/>
      <c r="E122" s="448"/>
      <c r="F122" s="448"/>
      <c r="G122" s="446"/>
      <c r="H122" s="447"/>
      <c r="I122" s="448"/>
      <c r="J122" s="448"/>
      <c r="K122" s="448"/>
    </row>
    <row r="123" spans="1:11">
      <c r="A123" s="450"/>
      <c r="B123" s="450"/>
      <c r="C123" s="448"/>
      <c r="D123" s="448"/>
      <c r="E123" s="448"/>
      <c r="F123" s="448"/>
      <c r="G123" s="446"/>
      <c r="H123" s="447"/>
      <c r="I123" s="448"/>
      <c r="J123" s="448"/>
      <c r="K123" s="448"/>
    </row>
    <row r="124" spans="1:11">
      <c r="A124" s="450"/>
      <c r="B124" s="450"/>
      <c r="C124" s="448"/>
      <c r="D124" s="448"/>
      <c r="E124" s="448"/>
      <c r="F124" s="448"/>
      <c r="G124" s="446"/>
      <c r="H124" s="447"/>
      <c r="I124" s="448"/>
      <c r="J124" s="448"/>
      <c r="K124" s="448"/>
    </row>
    <row r="125" spans="1:11">
      <c r="A125" s="450"/>
      <c r="B125" s="450"/>
      <c r="C125" s="448"/>
      <c r="D125" s="448"/>
      <c r="E125" s="448"/>
      <c r="F125" s="448"/>
      <c r="G125" s="446"/>
      <c r="H125" s="447"/>
      <c r="I125" s="448"/>
      <c r="J125" s="448"/>
      <c r="K125" s="448"/>
    </row>
    <row r="126" spans="1:11">
      <c r="A126" s="450"/>
      <c r="B126" s="450"/>
      <c r="C126" s="448"/>
      <c r="D126" s="448"/>
      <c r="E126" s="448"/>
      <c r="F126" s="448"/>
      <c r="G126" s="446"/>
      <c r="H126" s="447"/>
      <c r="I126" s="448"/>
      <c r="J126" s="448"/>
      <c r="K126" s="448"/>
    </row>
    <row r="127" spans="1:11">
      <c r="A127" s="450"/>
      <c r="B127" s="450"/>
      <c r="C127" s="448"/>
      <c r="D127" s="448"/>
      <c r="E127" s="448"/>
      <c r="F127" s="448"/>
      <c r="G127" s="446"/>
      <c r="H127" s="447"/>
      <c r="I127" s="448"/>
      <c r="J127" s="448"/>
      <c r="K127" s="448"/>
    </row>
    <row r="128" spans="1:11">
      <c r="A128" s="450"/>
      <c r="B128" s="450"/>
      <c r="C128" s="448"/>
      <c r="D128" s="448"/>
      <c r="E128" s="448"/>
      <c r="F128" s="448"/>
      <c r="G128" s="446"/>
      <c r="H128" s="447"/>
      <c r="I128" s="448"/>
      <c r="J128" s="448"/>
      <c r="K128" s="448"/>
    </row>
    <row r="129" spans="1:11">
      <c r="A129" s="450"/>
      <c r="B129" s="450"/>
      <c r="C129" s="448"/>
      <c r="D129" s="448"/>
      <c r="E129" s="448"/>
      <c r="F129" s="448"/>
      <c r="G129" s="446"/>
      <c r="H129" s="447"/>
      <c r="I129" s="448"/>
      <c r="J129" s="448"/>
      <c r="K129" s="448"/>
    </row>
    <row r="130" spans="1:11">
      <c r="A130" s="450"/>
      <c r="B130" s="450"/>
      <c r="C130" s="448"/>
      <c r="D130" s="448"/>
      <c r="E130" s="448"/>
      <c r="F130" s="448"/>
      <c r="G130" s="446"/>
      <c r="H130" s="447"/>
      <c r="I130" s="448"/>
      <c r="J130" s="448"/>
      <c r="K130" s="448"/>
    </row>
    <row r="131" spans="1:11">
      <c r="A131" s="450"/>
      <c r="B131" s="450"/>
      <c r="C131" s="448"/>
      <c r="D131" s="448"/>
      <c r="E131" s="448"/>
      <c r="F131" s="448"/>
      <c r="G131" s="446"/>
      <c r="H131" s="447"/>
      <c r="I131" s="448"/>
      <c r="J131" s="448"/>
      <c r="K131" s="448"/>
    </row>
    <row r="132" spans="1:11">
      <c r="A132" s="450"/>
      <c r="B132" s="450"/>
      <c r="C132" s="448"/>
      <c r="D132" s="448"/>
      <c r="E132" s="448"/>
      <c r="F132" s="448"/>
      <c r="G132" s="446"/>
      <c r="H132" s="447"/>
      <c r="I132" s="448"/>
      <c r="J132" s="448"/>
      <c r="K132" s="448"/>
    </row>
    <row r="133" spans="1:11">
      <c r="A133" s="450"/>
      <c r="B133" s="450"/>
      <c r="C133" s="448"/>
      <c r="D133" s="448"/>
      <c r="E133" s="448"/>
      <c r="F133" s="448"/>
      <c r="G133" s="446"/>
      <c r="H133" s="447"/>
      <c r="I133" s="448"/>
      <c r="J133" s="448"/>
      <c r="K133" s="448"/>
    </row>
    <row r="134" spans="1:11">
      <c r="A134" s="450"/>
      <c r="B134" s="450"/>
      <c r="C134" s="448"/>
      <c r="D134" s="448"/>
      <c r="E134" s="448"/>
      <c r="F134" s="448"/>
      <c r="G134" s="446"/>
      <c r="H134" s="447"/>
      <c r="I134" s="448"/>
      <c r="J134" s="448"/>
      <c r="K134" s="448"/>
    </row>
    <row r="135" spans="1:11">
      <c r="A135" s="450"/>
      <c r="B135" s="450"/>
      <c r="C135" s="448"/>
      <c r="D135" s="448"/>
      <c r="E135" s="448"/>
      <c r="F135" s="448"/>
      <c r="G135" s="446"/>
      <c r="H135" s="447"/>
      <c r="I135" s="448"/>
      <c r="J135" s="448"/>
      <c r="K135" s="448"/>
    </row>
    <row r="136" spans="1:11">
      <c r="A136" s="450"/>
      <c r="B136" s="450"/>
      <c r="C136" s="448"/>
      <c r="D136" s="448"/>
      <c r="E136" s="448"/>
      <c r="F136" s="448"/>
      <c r="G136" s="446"/>
      <c r="H136" s="447"/>
      <c r="I136" s="448"/>
      <c r="J136" s="448"/>
      <c r="K136" s="448"/>
    </row>
    <row r="137" spans="1:11">
      <c r="A137" s="450"/>
      <c r="B137" s="450"/>
      <c r="C137" s="448"/>
      <c r="D137" s="448"/>
      <c r="E137" s="448"/>
      <c r="F137" s="448"/>
      <c r="G137" s="446"/>
      <c r="H137" s="447"/>
      <c r="I137" s="448"/>
      <c r="J137" s="448"/>
      <c r="K137" s="448"/>
    </row>
    <row r="138" spans="1:11">
      <c r="A138" s="450"/>
      <c r="B138" s="450"/>
      <c r="C138" s="448"/>
      <c r="D138" s="448"/>
      <c r="E138" s="448"/>
      <c r="F138" s="448"/>
      <c r="G138" s="446"/>
      <c r="H138" s="447"/>
      <c r="I138" s="448"/>
      <c r="J138" s="448"/>
      <c r="K138" s="448"/>
    </row>
    <row r="139" spans="1:11">
      <c r="A139" s="450"/>
      <c r="B139" s="450"/>
      <c r="C139" s="448"/>
      <c r="D139" s="448"/>
      <c r="E139" s="448"/>
      <c r="F139" s="448"/>
      <c r="G139" s="446"/>
      <c r="H139" s="447"/>
      <c r="I139" s="448"/>
      <c r="J139" s="448"/>
      <c r="K139" s="448"/>
    </row>
    <row r="140" spans="1:11">
      <c r="A140" s="450"/>
      <c r="B140" s="450"/>
      <c r="C140" s="448"/>
      <c r="D140" s="448"/>
      <c r="E140" s="448"/>
      <c r="F140" s="448"/>
      <c r="G140" s="446"/>
      <c r="H140" s="447"/>
      <c r="I140" s="448"/>
      <c r="J140" s="448"/>
      <c r="K140" s="448"/>
    </row>
    <row r="141" spans="1:11">
      <c r="A141" s="450"/>
      <c r="B141" s="450"/>
      <c r="C141" s="448"/>
      <c r="D141" s="448"/>
      <c r="E141" s="448"/>
      <c r="F141" s="448"/>
      <c r="G141" s="446"/>
      <c r="H141" s="447"/>
      <c r="I141" s="448"/>
      <c r="J141" s="448"/>
      <c r="K141" s="448"/>
    </row>
    <row r="142" spans="1:11">
      <c r="A142" s="450"/>
      <c r="B142" s="450"/>
      <c r="C142" s="448"/>
      <c r="D142" s="448"/>
      <c r="E142" s="448"/>
      <c r="F142" s="448"/>
      <c r="G142" s="446"/>
      <c r="H142" s="447"/>
      <c r="I142" s="448"/>
      <c r="J142" s="448"/>
      <c r="K142" s="448"/>
    </row>
    <row r="143" spans="1:11">
      <c r="A143" s="450"/>
      <c r="B143" s="450"/>
      <c r="C143" s="448"/>
      <c r="D143" s="448"/>
      <c r="E143" s="448"/>
      <c r="F143" s="448"/>
      <c r="G143" s="446"/>
      <c r="H143" s="447"/>
      <c r="I143" s="448"/>
      <c r="J143" s="448"/>
      <c r="K143" s="448"/>
    </row>
    <row r="144" spans="1:11">
      <c r="A144" s="450"/>
      <c r="B144" s="450"/>
      <c r="C144" s="448"/>
      <c r="D144" s="448"/>
      <c r="E144" s="448"/>
      <c r="F144" s="448"/>
      <c r="G144" s="446"/>
      <c r="H144" s="447"/>
      <c r="I144" s="448"/>
      <c r="J144" s="448"/>
      <c r="K144" s="448"/>
    </row>
    <row r="145" spans="1:11">
      <c r="A145" s="450"/>
      <c r="B145" s="450"/>
      <c r="C145" s="448"/>
      <c r="D145" s="448"/>
      <c r="E145" s="448"/>
      <c r="F145" s="448"/>
      <c r="G145" s="446"/>
      <c r="H145" s="447"/>
      <c r="I145" s="448"/>
      <c r="J145" s="448"/>
      <c r="K145" s="448"/>
    </row>
    <row r="146" spans="1:11">
      <c r="A146" s="450"/>
      <c r="B146" s="450"/>
      <c r="C146" s="448"/>
      <c r="D146" s="448"/>
      <c r="E146" s="448"/>
      <c r="F146" s="448"/>
      <c r="G146" s="446"/>
      <c r="H146" s="447"/>
      <c r="I146" s="448"/>
      <c r="J146" s="448"/>
      <c r="K146" s="448"/>
    </row>
    <row r="147" spans="1:11">
      <c r="A147" s="450"/>
      <c r="B147" s="450"/>
      <c r="C147" s="448"/>
      <c r="D147" s="448"/>
      <c r="E147" s="448"/>
      <c r="F147" s="448"/>
      <c r="G147" s="446"/>
      <c r="H147" s="447"/>
      <c r="I147" s="448"/>
      <c r="J147" s="448"/>
      <c r="K147" s="448"/>
    </row>
    <row r="148" spans="1:11">
      <c r="A148" s="450"/>
      <c r="B148" s="450"/>
      <c r="C148" s="448"/>
      <c r="D148" s="448"/>
      <c r="E148" s="448"/>
      <c r="F148" s="448"/>
      <c r="G148" s="446"/>
      <c r="H148" s="447"/>
      <c r="I148" s="448"/>
      <c r="J148" s="448"/>
      <c r="K148" s="448"/>
    </row>
    <row r="149" spans="1:11">
      <c r="A149" s="450"/>
      <c r="B149" s="450"/>
      <c r="C149" s="448"/>
      <c r="D149" s="448"/>
      <c r="E149" s="448"/>
      <c r="F149" s="448"/>
      <c r="G149" s="446"/>
      <c r="H149" s="447"/>
      <c r="I149" s="448"/>
      <c r="J149" s="448"/>
      <c r="K149" s="448"/>
    </row>
    <row r="150" spans="1:11">
      <c r="A150" s="450"/>
      <c r="B150" s="450"/>
      <c r="C150" s="448"/>
      <c r="D150" s="448"/>
      <c r="E150" s="448"/>
      <c r="F150" s="448"/>
      <c r="G150" s="446"/>
      <c r="H150" s="447"/>
      <c r="I150" s="448"/>
      <c r="J150" s="448"/>
      <c r="K150" s="448"/>
    </row>
    <row r="151" spans="1:11">
      <c r="A151" s="450"/>
      <c r="B151" s="450"/>
      <c r="C151" s="448"/>
      <c r="D151" s="448"/>
      <c r="E151" s="448"/>
      <c r="F151" s="448"/>
      <c r="G151" s="446"/>
      <c r="H151" s="447"/>
      <c r="I151" s="448"/>
      <c r="J151" s="448"/>
      <c r="K151" s="448"/>
    </row>
    <row r="152" spans="1:11">
      <c r="A152" s="450"/>
      <c r="B152" s="450"/>
      <c r="C152" s="448"/>
      <c r="D152" s="448"/>
      <c r="E152" s="448"/>
      <c r="F152" s="448"/>
      <c r="G152" s="446"/>
      <c r="H152" s="447"/>
      <c r="I152" s="448"/>
      <c r="J152" s="448"/>
      <c r="K152" s="448"/>
    </row>
    <row r="153" spans="1:11">
      <c r="A153" s="450"/>
      <c r="B153" s="450"/>
      <c r="C153" s="448"/>
      <c r="D153" s="448"/>
      <c r="E153" s="448"/>
      <c r="F153" s="448"/>
      <c r="G153" s="446"/>
      <c r="H153" s="447"/>
      <c r="I153" s="448"/>
      <c r="J153" s="448"/>
      <c r="K153" s="448"/>
    </row>
    <row r="154" spans="1:11">
      <c r="A154" s="450"/>
      <c r="B154" s="450"/>
      <c r="C154" s="448"/>
      <c r="D154" s="448"/>
      <c r="E154" s="448"/>
      <c r="F154" s="448"/>
      <c r="G154" s="446"/>
      <c r="H154" s="447"/>
      <c r="I154" s="448"/>
      <c r="J154" s="448"/>
      <c r="K154" s="448"/>
    </row>
    <row r="155" spans="1:11">
      <c r="A155" s="450"/>
      <c r="B155" s="450"/>
      <c r="C155" s="448"/>
      <c r="D155" s="448"/>
      <c r="E155" s="448"/>
      <c r="F155" s="448"/>
      <c r="G155" s="446"/>
      <c r="H155" s="447"/>
      <c r="I155" s="448"/>
      <c r="J155" s="448"/>
      <c r="K155" s="448"/>
    </row>
    <row r="156" spans="1:11">
      <c r="A156" s="450"/>
      <c r="B156" s="450"/>
      <c r="C156" s="448"/>
      <c r="D156" s="448"/>
      <c r="E156" s="448"/>
      <c r="F156" s="448"/>
      <c r="G156" s="446"/>
      <c r="H156" s="447"/>
      <c r="I156" s="448"/>
      <c r="J156" s="448"/>
      <c r="K156" s="448"/>
    </row>
    <row r="157" spans="1:11">
      <c r="A157" s="450"/>
      <c r="B157" s="450"/>
      <c r="C157" s="448"/>
      <c r="D157" s="448"/>
      <c r="E157" s="448"/>
      <c r="F157" s="448"/>
      <c r="G157" s="446"/>
      <c r="H157" s="447"/>
      <c r="I157" s="448"/>
      <c r="J157" s="448"/>
      <c r="K157" s="448"/>
    </row>
    <row r="158" spans="1:11">
      <c r="A158" s="450"/>
      <c r="B158" s="450"/>
      <c r="C158" s="448"/>
      <c r="D158" s="448"/>
      <c r="E158" s="448"/>
      <c r="F158" s="448"/>
      <c r="G158" s="446"/>
      <c r="H158" s="447"/>
      <c r="I158" s="448"/>
      <c r="J158" s="448"/>
      <c r="K158" s="448"/>
    </row>
    <row r="159" spans="1:11">
      <c r="A159" s="450"/>
      <c r="B159" s="450"/>
      <c r="C159" s="448"/>
      <c r="D159" s="448"/>
      <c r="E159" s="448"/>
      <c r="F159" s="448"/>
      <c r="G159" s="446"/>
      <c r="H159" s="447"/>
      <c r="I159" s="448"/>
      <c r="J159" s="448"/>
      <c r="K159" s="448"/>
    </row>
    <row r="160" spans="1:11">
      <c r="A160" s="450"/>
      <c r="B160" s="450"/>
      <c r="C160" s="448"/>
      <c r="D160" s="448"/>
      <c r="E160" s="448"/>
      <c r="F160" s="448"/>
      <c r="G160" s="446"/>
      <c r="H160" s="447"/>
      <c r="I160" s="448"/>
      <c r="J160" s="448"/>
      <c r="K160" s="448"/>
    </row>
    <row r="161" spans="1:11">
      <c r="A161" s="450"/>
      <c r="B161" s="450"/>
      <c r="C161" s="448"/>
      <c r="D161" s="448"/>
      <c r="E161" s="448"/>
      <c r="F161" s="448"/>
      <c r="G161" s="446"/>
      <c r="H161" s="447"/>
      <c r="I161" s="448"/>
      <c r="J161" s="448"/>
      <c r="K161" s="448"/>
    </row>
    <row r="162" spans="1:11">
      <c r="A162" s="450"/>
      <c r="B162" s="450"/>
      <c r="C162" s="448"/>
      <c r="D162" s="448"/>
      <c r="E162" s="448"/>
      <c r="F162" s="448"/>
      <c r="G162" s="446"/>
      <c r="H162" s="447"/>
      <c r="I162" s="448"/>
      <c r="J162" s="448"/>
      <c r="K162" s="448"/>
    </row>
    <row r="163" spans="1:11">
      <c r="A163" s="450"/>
      <c r="B163" s="450"/>
      <c r="C163" s="448"/>
      <c r="D163" s="448"/>
      <c r="E163" s="448"/>
      <c r="F163" s="448"/>
      <c r="G163" s="446"/>
      <c r="H163" s="447"/>
      <c r="I163" s="448"/>
      <c r="J163" s="448"/>
      <c r="K163" s="448"/>
    </row>
    <row r="164" spans="1:11">
      <c r="A164" s="450"/>
      <c r="B164" s="450"/>
      <c r="C164" s="448"/>
      <c r="D164" s="448"/>
      <c r="E164" s="448"/>
      <c r="F164" s="448"/>
      <c r="G164" s="446"/>
      <c r="H164" s="447"/>
      <c r="I164" s="448"/>
      <c r="J164" s="448"/>
      <c r="K164" s="448"/>
    </row>
    <row r="165" spans="1:11">
      <c r="A165" s="450"/>
      <c r="B165" s="450"/>
      <c r="C165" s="448"/>
      <c r="D165" s="448"/>
      <c r="E165" s="448"/>
      <c r="F165" s="448"/>
      <c r="G165" s="446"/>
      <c r="H165" s="447"/>
      <c r="I165" s="448"/>
      <c r="J165" s="448"/>
      <c r="K165" s="448"/>
    </row>
    <row r="166" spans="1:11">
      <c r="A166" s="450"/>
      <c r="B166" s="450"/>
      <c r="C166" s="448"/>
      <c r="D166" s="448"/>
      <c r="E166" s="448"/>
      <c r="F166" s="448"/>
      <c r="G166" s="446"/>
      <c r="H166" s="447"/>
      <c r="I166" s="448"/>
      <c r="J166" s="448"/>
      <c r="K166" s="448"/>
    </row>
    <row r="167" spans="1:11">
      <c r="A167" s="450"/>
      <c r="B167" s="450"/>
      <c r="C167" s="448"/>
      <c r="D167" s="448"/>
      <c r="E167" s="448"/>
      <c r="F167" s="448"/>
      <c r="G167" s="446"/>
      <c r="H167" s="447"/>
      <c r="I167" s="448"/>
      <c r="J167" s="448"/>
      <c r="K167" s="448"/>
    </row>
    <row r="168" spans="1:11">
      <c r="A168" s="450"/>
      <c r="B168" s="450"/>
      <c r="C168" s="448"/>
      <c r="D168" s="448"/>
      <c r="E168" s="448"/>
      <c r="F168" s="448"/>
      <c r="G168" s="446"/>
      <c r="H168" s="447"/>
      <c r="I168" s="448"/>
      <c r="J168" s="448"/>
      <c r="K168" s="448"/>
    </row>
    <row r="169" spans="1:11">
      <c r="A169" s="450"/>
      <c r="B169" s="450"/>
      <c r="C169" s="448"/>
      <c r="D169" s="448"/>
      <c r="E169" s="448"/>
      <c r="F169" s="448"/>
      <c r="G169" s="446"/>
      <c r="H169" s="447"/>
      <c r="I169" s="448"/>
      <c r="J169" s="448"/>
      <c r="K169" s="448"/>
    </row>
    <row r="170" spans="1:11">
      <c r="A170" s="450"/>
      <c r="B170" s="450"/>
      <c r="C170" s="448"/>
      <c r="D170" s="448"/>
      <c r="E170" s="448"/>
      <c r="F170" s="448"/>
      <c r="G170" s="446"/>
      <c r="H170" s="447"/>
      <c r="I170" s="448"/>
      <c r="J170" s="448"/>
      <c r="K170" s="448"/>
    </row>
    <row r="171" spans="1:11">
      <c r="A171" s="450"/>
      <c r="B171" s="450"/>
      <c r="C171" s="448"/>
      <c r="D171" s="448"/>
      <c r="E171" s="448"/>
      <c r="F171" s="448"/>
      <c r="G171" s="446"/>
      <c r="H171" s="447"/>
      <c r="I171" s="448"/>
      <c r="J171" s="448"/>
      <c r="K171" s="448"/>
    </row>
    <row r="172" spans="1:11">
      <c r="A172" s="450"/>
      <c r="B172" s="450"/>
      <c r="C172" s="448"/>
      <c r="D172" s="448"/>
      <c r="E172" s="448"/>
      <c r="F172" s="448"/>
      <c r="G172" s="446"/>
      <c r="H172" s="447"/>
      <c r="I172" s="448"/>
      <c r="J172" s="448"/>
      <c r="K172" s="448"/>
    </row>
    <row r="173" spans="1:11">
      <c r="A173" s="450"/>
      <c r="B173" s="450"/>
      <c r="C173" s="448"/>
      <c r="D173" s="448"/>
      <c r="E173" s="448"/>
      <c r="F173" s="448"/>
      <c r="G173" s="446"/>
      <c r="H173" s="447"/>
      <c r="I173" s="448"/>
      <c r="J173" s="448"/>
      <c r="K173" s="448"/>
    </row>
    <row r="174" spans="1:11">
      <c r="A174" s="450"/>
      <c r="B174" s="450"/>
      <c r="C174" s="448"/>
      <c r="D174" s="448"/>
      <c r="E174" s="448"/>
      <c r="F174" s="448"/>
      <c r="G174" s="446"/>
      <c r="H174" s="447"/>
      <c r="I174" s="448"/>
      <c r="J174" s="448"/>
      <c r="K174" s="448"/>
    </row>
    <row r="175" spans="1:11">
      <c r="A175" s="450"/>
      <c r="B175" s="450"/>
      <c r="C175" s="448"/>
      <c r="D175" s="448"/>
      <c r="E175" s="448"/>
      <c r="F175" s="448"/>
      <c r="G175" s="446"/>
      <c r="H175" s="447"/>
      <c r="I175" s="448"/>
      <c r="J175" s="448"/>
      <c r="K175" s="448"/>
    </row>
    <row r="176" spans="1:11">
      <c r="A176" s="450"/>
      <c r="B176" s="450"/>
      <c r="C176" s="448"/>
      <c r="D176" s="448"/>
      <c r="E176" s="448"/>
      <c r="F176" s="448"/>
      <c r="G176" s="446"/>
      <c r="H176" s="447"/>
      <c r="I176" s="448"/>
      <c r="J176" s="448"/>
      <c r="K176" s="448"/>
    </row>
    <row r="177" spans="1:11">
      <c r="A177" s="450"/>
      <c r="B177" s="450"/>
      <c r="C177" s="448"/>
      <c r="D177" s="448"/>
      <c r="E177" s="448"/>
      <c r="F177" s="448"/>
      <c r="G177" s="446"/>
      <c r="H177" s="447"/>
      <c r="I177" s="448"/>
      <c r="J177" s="448"/>
      <c r="K177" s="448"/>
    </row>
    <row r="178" spans="1:11">
      <c r="A178" s="450"/>
      <c r="B178" s="450"/>
      <c r="C178" s="448"/>
      <c r="D178" s="448"/>
      <c r="E178" s="448"/>
      <c r="F178" s="448"/>
      <c r="G178" s="446"/>
      <c r="H178" s="447"/>
      <c r="I178" s="448"/>
      <c r="J178" s="448"/>
      <c r="K178" s="448"/>
    </row>
    <row r="179" spans="1:11">
      <c r="A179" s="450"/>
      <c r="B179" s="450"/>
      <c r="C179" s="448"/>
      <c r="D179" s="448"/>
      <c r="E179" s="448"/>
      <c r="F179" s="448"/>
      <c r="G179" s="446"/>
      <c r="H179" s="447"/>
      <c r="I179" s="448"/>
      <c r="J179" s="448"/>
      <c r="K179" s="448"/>
    </row>
    <row r="180" spans="1:11">
      <c r="A180" s="450"/>
      <c r="B180" s="450"/>
      <c r="C180" s="448"/>
      <c r="D180" s="448"/>
      <c r="E180" s="448"/>
      <c r="F180" s="448"/>
      <c r="G180" s="446"/>
      <c r="H180" s="447"/>
      <c r="I180" s="448"/>
      <c r="J180" s="448"/>
      <c r="K180" s="448"/>
    </row>
    <row r="181" spans="1:11">
      <c r="A181" s="450"/>
      <c r="B181" s="450"/>
      <c r="C181" s="448"/>
      <c r="D181" s="448"/>
      <c r="E181" s="448"/>
      <c r="F181" s="448"/>
      <c r="G181" s="446"/>
      <c r="H181" s="447"/>
      <c r="I181" s="448"/>
      <c r="J181" s="448"/>
      <c r="K181" s="448"/>
    </row>
    <row r="182" spans="1:11">
      <c r="A182" s="450"/>
      <c r="B182" s="450"/>
      <c r="C182" s="448"/>
      <c r="D182" s="448"/>
      <c r="E182" s="448"/>
      <c r="F182" s="448"/>
      <c r="G182" s="446"/>
      <c r="H182" s="447"/>
      <c r="I182" s="448"/>
      <c r="J182" s="448"/>
      <c r="K182" s="448"/>
    </row>
    <row r="183" spans="1:11">
      <c r="A183" s="450"/>
      <c r="B183" s="450"/>
      <c r="C183" s="448"/>
      <c r="D183" s="448"/>
      <c r="E183" s="448"/>
      <c r="F183" s="448"/>
      <c r="G183" s="446"/>
      <c r="H183" s="447"/>
      <c r="I183" s="448"/>
      <c r="J183" s="448"/>
      <c r="K183" s="448"/>
    </row>
    <row r="184" spans="1:11">
      <c r="A184" s="450"/>
      <c r="B184" s="450"/>
      <c r="C184" s="448"/>
      <c r="D184" s="448"/>
      <c r="E184" s="448"/>
      <c r="F184" s="448"/>
      <c r="G184" s="446"/>
      <c r="H184" s="447"/>
      <c r="I184" s="448"/>
      <c r="J184" s="448"/>
      <c r="K184" s="448"/>
    </row>
    <row r="185" spans="1:11">
      <c r="A185" s="450"/>
      <c r="B185" s="450"/>
      <c r="C185" s="448"/>
      <c r="D185" s="448"/>
      <c r="E185" s="448"/>
      <c r="F185" s="448"/>
      <c r="G185" s="446"/>
      <c r="H185" s="447"/>
      <c r="I185" s="448"/>
      <c r="J185" s="448"/>
      <c r="K185" s="448"/>
    </row>
    <row r="186" spans="1:11">
      <c r="A186" s="450"/>
      <c r="B186" s="450"/>
      <c r="C186" s="448"/>
      <c r="D186" s="448"/>
      <c r="E186" s="448"/>
      <c r="F186" s="448"/>
      <c r="G186" s="446"/>
      <c r="H186" s="447"/>
      <c r="I186" s="448"/>
      <c r="J186" s="448"/>
      <c r="K186" s="448"/>
    </row>
    <row r="187" spans="1:11">
      <c r="A187" s="450"/>
      <c r="B187" s="450"/>
      <c r="C187" s="448"/>
      <c r="D187" s="448"/>
      <c r="E187" s="448"/>
      <c r="F187" s="448"/>
      <c r="G187" s="446"/>
      <c r="H187" s="447"/>
      <c r="I187" s="448"/>
      <c r="J187" s="448"/>
      <c r="K187" s="448"/>
    </row>
    <row r="188" spans="1:11">
      <c r="A188" s="450"/>
      <c r="B188" s="450"/>
      <c r="C188" s="448"/>
      <c r="D188" s="448"/>
      <c r="E188" s="448"/>
      <c r="F188" s="448"/>
      <c r="G188" s="446"/>
      <c r="H188" s="447"/>
      <c r="I188" s="448"/>
      <c r="J188" s="448"/>
      <c r="K188" s="448"/>
    </row>
    <row r="189" spans="1:11">
      <c r="A189" s="450"/>
      <c r="B189" s="450"/>
      <c r="C189" s="448"/>
      <c r="D189" s="448"/>
      <c r="E189" s="448"/>
      <c r="F189" s="448"/>
      <c r="G189" s="446"/>
      <c r="H189" s="447"/>
      <c r="I189" s="448"/>
      <c r="J189" s="448"/>
      <c r="K189" s="448"/>
    </row>
    <row r="190" spans="1:11">
      <c r="A190" s="450"/>
      <c r="B190" s="450"/>
      <c r="C190" s="448"/>
      <c r="D190" s="448"/>
      <c r="E190" s="448"/>
      <c r="F190" s="448"/>
      <c r="G190" s="446"/>
      <c r="H190" s="447"/>
      <c r="I190" s="448"/>
      <c r="J190" s="448"/>
      <c r="K190" s="448"/>
    </row>
    <row r="191" spans="1:11">
      <c r="A191" s="450"/>
      <c r="B191" s="450"/>
      <c r="C191" s="448"/>
      <c r="D191" s="448"/>
      <c r="E191" s="448"/>
      <c r="F191" s="448"/>
      <c r="G191" s="446"/>
      <c r="H191" s="447"/>
      <c r="I191" s="448"/>
      <c r="J191" s="448"/>
      <c r="K191" s="448"/>
    </row>
    <row r="192" spans="1:11">
      <c r="A192" s="450"/>
      <c r="B192" s="450"/>
      <c r="C192" s="448"/>
      <c r="D192" s="448"/>
      <c r="E192" s="448"/>
      <c r="F192" s="448"/>
      <c r="G192" s="446"/>
      <c r="H192" s="447"/>
      <c r="I192" s="448"/>
      <c r="J192" s="448"/>
      <c r="K192" s="448"/>
    </row>
    <row r="193" spans="1:11">
      <c r="A193" s="450"/>
      <c r="B193" s="450"/>
      <c r="C193" s="448"/>
      <c r="D193" s="448"/>
      <c r="E193" s="448"/>
      <c r="F193" s="448"/>
      <c r="G193" s="446"/>
      <c r="H193" s="447"/>
      <c r="I193" s="448"/>
      <c r="J193" s="448"/>
      <c r="K193" s="448"/>
    </row>
    <row r="194" spans="1:11">
      <c r="A194" s="450"/>
      <c r="B194" s="450"/>
      <c r="C194" s="448"/>
      <c r="D194" s="448"/>
      <c r="E194" s="448"/>
      <c r="F194" s="448"/>
      <c r="G194" s="446"/>
      <c r="H194" s="447"/>
      <c r="I194" s="448"/>
      <c r="J194" s="448"/>
      <c r="K194" s="448"/>
    </row>
    <row r="195" spans="1:11">
      <c r="A195" s="450"/>
      <c r="B195" s="450"/>
      <c r="C195" s="448"/>
      <c r="D195" s="448"/>
      <c r="E195" s="448"/>
      <c r="F195" s="448"/>
      <c r="G195" s="446"/>
      <c r="H195" s="447"/>
      <c r="I195" s="448"/>
      <c r="J195" s="448"/>
      <c r="K195" s="448"/>
    </row>
    <row r="196" spans="1:11">
      <c r="A196" s="450"/>
      <c r="B196" s="450"/>
      <c r="C196" s="448"/>
      <c r="D196" s="448"/>
      <c r="E196" s="448"/>
      <c r="F196" s="448"/>
      <c r="G196" s="446"/>
      <c r="H196" s="447"/>
      <c r="I196" s="448"/>
      <c r="J196" s="448"/>
      <c r="K196" s="448"/>
    </row>
    <row r="197" spans="1:11">
      <c r="A197" s="450"/>
      <c r="B197" s="450"/>
      <c r="C197" s="448"/>
      <c r="D197" s="448"/>
      <c r="E197" s="448"/>
      <c r="F197" s="448"/>
      <c r="G197" s="446"/>
      <c r="H197" s="447"/>
      <c r="I197" s="448"/>
      <c r="J197" s="448"/>
      <c r="K197" s="448"/>
    </row>
    <row r="198" spans="1:11">
      <c r="A198" s="450"/>
      <c r="B198" s="450"/>
      <c r="C198" s="448"/>
      <c r="D198" s="448"/>
      <c r="E198" s="448"/>
      <c r="F198" s="448"/>
      <c r="G198" s="446"/>
      <c r="H198" s="447"/>
      <c r="I198" s="448"/>
      <c r="J198" s="448"/>
      <c r="K198" s="448"/>
    </row>
    <row r="199" spans="1:11">
      <c r="A199" s="450"/>
      <c r="B199" s="450"/>
      <c r="C199" s="448"/>
      <c r="D199" s="448"/>
      <c r="E199" s="448"/>
      <c r="F199" s="448"/>
      <c r="G199" s="446"/>
      <c r="H199" s="447"/>
      <c r="I199" s="448"/>
      <c r="J199" s="448"/>
      <c r="K199" s="448"/>
    </row>
    <row r="200" spans="1:11">
      <c r="A200" s="450"/>
      <c r="B200" s="450"/>
      <c r="C200" s="448"/>
      <c r="D200" s="448"/>
      <c r="E200" s="448"/>
      <c r="F200" s="448"/>
      <c r="G200" s="446"/>
      <c r="H200" s="447"/>
      <c r="I200" s="448"/>
      <c r="J200" s="448"/>
      <c r="K200" s="448"/>
    </row>
    <row r="201" spans="1:11">
      <c r="A201" s="450"/>
      <c r="B201" s="450"/>
      <c r="C201" s="448"/>
      <c r="D201" s="448"/>
      <c r="E201" s="448"/>
      <c r="F201" s="448"/>
      <c r="G201" s="446"/>
      <c r="H201" s="447"/>
      <c r="I201" s="448"/>
      <c r="J201" s="448"/>
      <c r="K201" s="448"/>
    </row>
    <row r="202" spans="1:11">
      <c r="A202" s="450"/>
      <c r="B202" s="450"/>
      <c r="C202" s="448"/>
      <c r="D202" s="448"/>
      <c r="E202" s="448"/>
      <c r="F202" s="448"/>
      <c r="G202" s="446"/>
      <c r="H202" s="447"/>
      <c r="I202" s="448"/>
      <c r="J202" s="448"/>
      <c r="K202" s="448"/>
    </row>
    <row r="203" spans="1:11">
      <c r="A203" s="450"/>
      <c r="B203" s="450"/>
      <c r="C203" s="448"/>
      <c r="D203" s="448"/>
      <c r="E203" s="448"/>
      <c r="F203" s="448"/>
      <c r="G203" s="446"/>
      <c r="H203" s="447"/>
      <c r="I203" s="448"/>
      <c r="J203" s="448"/>
      <c r="K203" s="448"/>
    </row>
    <row r="204" spans="1:11">
      <c r="A204" s="450"/>
      <c r="B204" s="450"/>
      <c r="C204" s="448"/>
      <c r="D204" s="448"/>
      <c r="E204" s="448"/>
      <c r="F204" s="448"/>
      <c r="G204" s="446"/>
      <c r="H204" s="447"/>
      <c r="I204" s="448"/>
      <c r="J204" s="448"/>
      <c r="K204" s="448"/>
    </row>
    <row r="205" spans="1:11">
      <c r="A205" s="450"/>
      <c r="B205" s="450"/>
      <c r="C205" s="448"/>
      <c r="D205" s="448"/>
      <c r="E205" s="448"/>
      <c r="F205" s="448"/>
      <c r="G205" s="446"/>
      <c r="H205" s="447"/>
      <c r="I205" s="448"/>
      <c r="J205" s="448"/>
      <c r="K205" s="448"/>
    </row>
    <row r="206" spans="1:11">
      <c r="A206" s="450"/>
      <c r="B206" s="450"/>
      <c r="C206" s="448"/>
      <c r="D206" s="448"/>
      <c r="E206" s="448"/>
      <c r="F206" s="448"/>
      <c r="G206" s="446"/>
      <c r="H206" s="447"/>
      <c r="I206" s="448"/>
      <c r="J206" s="448"/>
      <c r="K206" s="448"/>
    </row>
    <row r="207" spans="1:11">
      <c r="A207" s="450"/>
      <c r="B207" s="450"/>
      <c r="C207" s="448"/>
      <c r="D207" s="448"/>
      <c r="E207" s="448"/>
      <c r="F207" s="448"/>
      <c r="G207" s="446"/>
      <c r="H207" s="447"/>
      <c r="I207" s="448"/>
      <c r="J207" s="448"/>
      <c r="K207" s="448"/>
    </row>
    <row r="208" spans="1:11">
      <c r="A208" s="450"/>
      <c r="B208" s="450"/>
      <c r="C208" s="448"/>
      <c r="D208" s="448"/>
      <c r="E208" s="448"/>
      <c r="F208" s="448"/>
      <c r="G208" s="446"/>
      <c r="H208" s="447"/>
      <c r="I208" s="448"/>
      <c r="J208" s="448"/>
      <c r="K208" s="448"/>
    </row>
    <row r="209" spans="1:11">
      <c r="A209" s="450"/>
      <c r="B209" s="450"/>
      <c r="C209" s="448"/>
      <c r="D209" s="448"/>
      <c r="E209" s="448"/>
      <c r="F209" s="448"/>
      <c r="G209" s="446"/>
      <c r="H209" s="447"/>
      <c r="I209" s="448"/>
      <c r="J209" s="448"/>
      <c r="K209" s="448"/>
    </row>
    <row r="210" spans="1:11">
      <c r="A210" s="450"/>
      <c r="B210" s="450"/>
      <c r="C210" s="448"/>
      <c r="D210" s="448"/>
      <c r="E210" s="448"/>
      <c r="F210" s="448"/>
      <c r="G210" s="446"/>
      <c r="H210" s="447"/>
      <c r="I210" s="448"/>
      <c r="J210" s="448"/>
      <c r="K210" s="448"/>
    </row>
    <row r="211" spans="1:11">
      <c r="A211" s="450"/>
      <c r="B211" s="450"/>
      <c r="C211" s="448"/>
      <c r="D211" s="448"/>
      <c r="E211" s="448"/>
      <c r="F211" s="448"/>
      <c r="G211" s="446"/>
      <c r="H211" s="447"/>
      <c r="I211" s="448"/>
      <c r="J211" s="448"/>
      <c r="K211" s="448"/>
    </row>
    <row r="212" spans="1:11">
      <c r="A212" s="450"/>
      <c r="B212" s="450"/>
      <c r="C212" s="448"/>
      <c r="D212" s="448"/>
      <c r="E212" s="448"/>
      <c r="F212" s="448"/>
      <c r="G212" s="446"/>
      <c r="H212" s="447"/>
      <c r="I212" s="448"/>
      <c r="J212" s="448"/>
      <c r="K212" s="448"/>
    </row>
    <row r="213" spans="1:11">
      <c r="A213" s="450"/>
      <c r="B213" s="450"/>
      <c r="C213" s="448"/>
      <c r="D213" s="448"/>
      <c r="E213" s="448"/>
      <c r="F213" s="448"/>
      <c r="G213" s="446"/>
      <c r="H213" s="447"/>
      <c r="I213" s="448"/>
      <c r="J213" s="448"/>
      <c r="K213" s="448"/>
    </row>
    <row r="214" spans="1:11">
      <c r="A214" s="450"/>
      <c r="B214" s="450"/>
      <c r="C214" s="448"/>
      <c r="D214" s="448"/>
      <c r="E214" s="448"/>
      <c r="F214" s="448"/>
      <c r="G214" s="446"/>
      <c r="H214" s="447"/>
      <c r="I214" s="448"/>
      <c r="J214" s="448"/>
      <c r="K214" s="448"/>
    </row>
    <row r="215" spans="1:11">
      <c r="A215" s="450"/>
      <c r="B215" s="450"/>
      <c r="C215" s="448"/>
      <c r="D215" s="448"/>
      <c r="E215" s="448"/>
      <c r="F215" s="448"/>
      <c r="G215" s="446"/>
      <c r="H215" s="447"/>
      <c r="I215" s="448"/>
      <c r="J215" s="448"/>
      <c r="K215" s="448"/>
    </row>
    <row r="216" spans="1:11">
      <c r="A216" s="450"/>
      <c r="B216" s="450"/>
      <c r="C216" s="448"/>
      <c r="D216" s="448"/>
      <c r="E216" s="448"/>
      <c r="F216" s="448"/>
      <c r="G216" s="446"/>
      <c r="H216" s="447"/>
      <c r="I216" s="448"/>
      <c r="J216" s="448"/>
      <c r="K216" s="448"/>
    </row>
    <row r="217" spans="1:11">
      <c r="A217" s="450"/>
      <c r="B217" s="450"/>
      <c r="C217" s="448"/>
      <c r="D217" s="448"/>
      <c r="E217" s="448"/>
      <c r="F217" s="448"/>
      <c r="G217" s="446"/>
      <c r="H217" s="447"/>
      <c r="I217" s="448"/>
      <c r="J217" s="448"/>
      <c r="K217" s="448"/>
    </row>
    <row r="218" spans="1:11">
      <c r="A218" s="450"/>
      <c r="B218" s="450"/>
      <c r="C218" s="448"/>
      <c r="D218" s="448"/>
      <c r="E218" s="448"/>
      <c r="F218" s="448"/>
      <c r="G218" s="446"/>
      <c r="H218" s="447"/>
      <c r="I218" s="448"/>
      <c r="J218" s="448"/>
      <c r="K218" s="448"/>
    </row>
    <row r="219" spans="1:11">
      <c r="A219" s="450"/>
      <c r="B219" s="450"/>
      <c r="C219" s="448"/>
      <c r="D219" s="448"/>
      <c r="E219" s="448"/>
      <c r="F219" s="448"/>
      <c r="G219" s="446"/>
      <c r="H219" s="447"/>
      <c r="I219" s="448"/>
      <c r="J219" s="448"/>
      <c r="K219" s="448"/>
    </row>
    <row r="220" spans="1:11">
      <c r="A220" s="450"/>
      <c r="B220" s="450"/>
      <c r="C220" s="448"/>
      <c r="D220" s="448"/>
      <c r="E220" s="448"/>
      <c r="F220" s="448"/>
      <c r="G220" s="446"/>
      <c r="H220" s="447"/>
      <c r="I220" s="448"/>
      <c r="J220" s="448"/>
      <c r="K220" s="448"/>
    </row>
    <row r="221" spans="1:11">
      <c r="A221" s="450"/>
      <c r="B221" s="450"/>
      <c r="C221" s="448"/>
      <c r="D221" s="448"/>
      <c r="E221" s="448"/>
      <c r="F221" s="448"/>
      <c r="G221" s="446"/>
      <c r="H221" s="447"/>
      <c r="I221" s="448"/>
      <c r="J221" s="448"/>
      <c r="K221" s="448"/>
    </row>
    <row r="222" spans="1:11">
      <c r="A222" s="450"/>
      <c r="B222" s="450"/>
      <c r="C222" s="448"/>
      <c r="D222" s="448"/>
      <c r="E222" s="448"/>
      <c r="F222" s="448"/>
      <c r="G222" s="446"/>
      <c r="H222" s="447"/>
      <c r="I222" s="448"/>
      <c r="J222" s="448"/>
      <c r="K222" s="448"/>
    </row>
    <row r="223" spans="1:11">
      <c r="A223" s="450"/>
      <c r="B223" s="450"/>
      <c r="C223" s="448"/>
      <c r="D223" s="448"/>
      <c r="E223" s="448"/>
      <c r="F223" s="448"/>
      <c r="G223" s="446"/>
      <c r="H223" s="447"/>
      <c r="I223" s="448"/>
      <c r="J223" s="448"/>
      <c r="K223" s="448"/>
    </row>
    <row r="224" spans="1:11">
      <c r="A224" s="450"/>
      <c r="B224" s="450"/>
      <c r="C224" s="448"/>
      <c r="D224" s="448"/>
      <c r="E224" s="448"/>
      <c r="F224" s="448"/>
      <c r="G224" s="446"/>
      <c r="H224" s="447"/>
      <c r="I224" s="448"/>
      <c r="J224" s="448"/>
      <c r="K224" s="448"/>
    </row>
    <row r="225" spans="1:11">
      <c r="A225" s="450"/>
      <c r="B225" s="450"/>
      <c r="C225" s="448"/>
      <c r="D225" s="448"/>
      <c r="E225" s="448"/>
      <c r="F225" s="448"/>
      <c r="G225" s="446"/>
      <c r="H225" s="447"/>
      <c r="I225" s="448"/>
      <c r="J225" s="448"/>
      <c r="K225" s="448"/>
    </row>
    <row r="226" spans="1:11">
      <c r="A226" s="450"/>
      <c r="B226" s="450"/>
      <c r="C226" s="448"/>
      <c r="D226" s="448"/>
      <c r="E226" s="448"/>
      <c r="F226" s="448"/>
      <c r="G226" s="446"/>
      <c r="H226" s="447"/>
      <c r="I226" s="448"/>
      <c r="J226" s="448"/>
      <c r="K226" s="448"/>
    </row>
    <row r="227" spans="1:11">
      <c r="A227" s="450"/>
      <c r="B227" s="450"/>
      <c r="C227" s="448"/>
      <c r="D227" s="448"/>
      <c r="E227" s="448"/>
      <c r="F227" s="448"/>
      <c r="G227" s="446"/>
      <c r="H227" s="447"/>
      <c r="I227" s="448"/>
      <c r="J227" s="448"/>
      <c r="K227" s="448"/>
    </row>
    <row r="228" spans="1:11">
      <c r="A228" s="450"/>
      <c r="B228" s="450"/>
      <c r="C228" s="448"/>
      <c r="D228" s="448"/>
      <c r="E228" s="448"/>
      <c r="F228" s="448"/>
      <c r="G228" s="446"/>
      <c r="H228" s="447"/>
      <c r="I228" s="448"/>
      <c r="J228" s="448"/>
      <c r="K228" s="448"/>
    </row>
    <row r="229" spans="1:11">
      <c r="A229" s="450"/>
      <c r="B229" s="450"/>
      <c r="C229" s="448"/>
      <c r="D229" s="448"/>
      <c r="E229" s="448"/>
      <c r="F229" s="448"/>
      <c r="G229" s="446"/>
      <c r="H229" s="447"/>
      <c r="I229" s="448"/>
      <c r="J229" s="448"/>
      <c r="K229" s="448"/>
    </row>
    <row r="230" spans="1:11">
      <c r="A230" s="450"/>
      <c r="B230" s="450"/>
      <c r="C230" s="448"/>
      <c r="D230" s="448"/>
      <c r="E230" s="448"/>
      <c r="F230" s="448"/>
      <c r="G230" s="446"/>
      <c r="H230" s="447"/>
      <c r="I230" s="448"/>
      <c r="J230" s="448"/>
      <c r="K230" s="448"/>
    </row>
    <row r="231" spans="1:11">
      <c r="A231" s="450"/>
      <c r="B231" s="450"/>
      <c r="C231" s="448"/>
      <c r="D231" s="448"/>
      <c r="E231" s="448"/>
      <c r="F231" s="448"/>
      <c r="G231" s="446"/>
      <c r="H231" s="447"/>
      <c r="I231" s="448"/>
      <c r="J231" s="448"/>
      <c r="K231" s="448"/>
    </row>
    <row r="232" spans="1:11">
      <c r="A232" s="450"/>
      <c r="B232" s="450"/>
      <c r="C232" s="448"/>
      <c r="D232" s="448"/>
      <c r="E232" s="448"/>
      <c r="F232" s="448"/>
      <c r="G232" s="446"/>
      <c r="H232" s="447"/>
      <c r="I232" s="448"/>
      <c r="J232" s="448"/>
      <c r="K232" s="448"/>
    </row>
    <row r="233" spans="1:11">
      <c r="A233" s="450"/>
      <c r="B233" s="450"/>
      <c r="C233" s="448"/>
      <c r="D233" s="448"/>
      <c r="E233" s="448"/>
      <c r="F233" s="448"/>
      <c r="G233" s="446"/>
      <c r="H233" s="447"/>
      <c r="I233" s="448"/>
      <c r="J233" s="448"/>
      <c r="K233" s="448"/>
    </row>
    <row r="234" spans="1:11">
      <c r="A234" s="450"/>
      <c r="B234" s="450"/>
      <c r="C234" s="448"/>
      <c r="D234" s="448"/>
      <c r="E234" s="448"/>
      <c r="F234" s="448"/>
      <c r="G234" s="446"/>
      <c r="H234" s="447"/>
      <c r="I234" s="448"/>
      <c r="J234" s="448"/>
      <c r="K234" s="448"/>
    </row>
    <row r="235" spans="1:11">
      <c r="A235" s="450"/>
      <c r="B235" s="450"/>
      <c r="C235" s="448"/>
      <c r="D235" s="448"/>
      <c r="E235" s="448"/>
      <c r="F235" s="448"/>
      <c r="G235" s="446"/>
      <c r="H235" s="447"/>
      <c r="I235" s="448"/>
      <c r="J235" s="448"/>
      <c r="K235" s="448"/>
    </row>
    <row r="236" spans="1:11">
      <c r="A236" s="450"/>
      <c r="B236" s="450"/>
      <c r="C236" s="448"/>
      <c r="D236" s="448"/>
      <c r="E236" s="448"/>
      <c r="F236" s="448"/>
      <c r="G236" s="446"/>
      <c r="H236" s="447"/>
      <c r="I236" s="448"/>
      <c r="J236" s="448"/>
      <c r="K236" s="448"/>
    </row>
    <row r="237" spans="1:11">
      <c r="A237" s="450"/>
      <c r="B237" s="450"/>
      <c r="C237" s="448"/>
      <c r="D237" s="448"/>
      <c r="E237" s="448"/>
      <c r="F237" s="448"/>
      <c r="G237" s="446"/>
      <c r="H237" s="447"/>
      <c r="I237" s="448"/>
      <c r="J237" s="448"/>
      <c r="K237" s="448"/>
    </row>
    <row r="238" spans="1:11">
      <c r="A238" s="450"/>
      <c r="B238" s="450"/>
      <c r="C238" s="448"/>
      <c r="D238" s="448"/>
      <c r="E238" s="448"/>
      <c r="F238" s="448"/>
      <c r="G238" s="446"/>
      <c r="H238" s="447"/>
      <c r="I238" s="448"/>
      <c r="J238" s="448"/>
      <c r="K238" s="448"/>
    </row>
    <row r="239" spans="1:11">
      <c r="A239" s="450"/>
      <c r="B239" s="450"/>
      <c r="C239" s="448"/>
      <c r="D239" s="448"/>
      <c r="E239" s="448"/>
      <c r="F239" s="448"/>
      <c r="G239" s="446"/>
      <c r="H239" s="447"/>
      <c r="I239" s="448"/>
      <c r="J239" s="448"/>
      <c r="K239" s="448"/>
    </row>
    <row r="240" spans="1:11">
      <c r="A240" s="450"/>
      <c r="B240" s="450"/>
      <c r="C240" s="448"/>
      <c r="D240" s="448"/>
      <c r="E240" s="448"/>
      <c r="F240" s="448"/>
      <c r="G240" s="446"/>
      <c r="H240" s="447"/>
      <c r="I240" s="448"/>
      <c r="J240" s="448"/>
      <c r="K240" s="448"/>
    </row>
    <row r="241" spans="1:11">
      <c r="A241" s="450"/>
      <c r="B241" s="450"/>
      <c r="C241" s="448"/>
      <c r="D241" s="448"/>
      <c r="E241" s="448"/>
      <c r="F241" s="448"/>
      <c r="G241" s="446"/>
      <c r="H241" s="447"/>
      <c r="I241" s="448"/>
      <c r="J241" s="448"/>
      <c r="K241" s="448"/>
    </row>
    <row r="242" spans="1:11">
      <c r="A242" s="450"/>
      <c r="B242" s="450"/>
      <c r="C242" s="448"/>
      <c r="D242" s="448"/>
      <c r="E242" s="448"/>
      <c r="F242" s="448"/>
      <c r="G242" s="446"/>
      <c r="H242" s="447"/>
      <c r="I242" s="448"/>
      <c r="J242" s="448"/>
      <c r="K242" s="448"/>
    </row>
    <row r="243" spans="1:11">
      <c r="A243" s="450"/>
      <c r="B243" s="450"/>
      <c r="C243" s="448"/>
      <c r="D243" s="448"/>
      <c r="E243" s="448"/>
      <c r="F243" s="448"/>
      <c r="G243" s="446"/>
      <c r="H243" s="447"/>
      <c r="I243" s="448"/>
      <c r="J243" s="448"/>
      <c r="K243" s="448"/>
    </row>
    <row r="244" spans="1:11">
      <c r="A244" s="450"/>
      <c r="B244" s="450"/>
      <c r="C244" s="448"/>
      <c r="D244" s="448"/>
      <c r="E244" s="448"/>
      <c r="F244" s="448"/>
      <c r="G244" s="446"/>
      <c r="H244" s="447"/>
      <c r="I244" s="448"/>
      <c r="J244" s="448"/>
      <c r="K244" s="448"/>
    </row>
    <row r="245" spans="1:11">
      <c r="A245" s="450"/>
      <c r="B245" s="450"/>
      <c r="C245" s="448"/>
      <c r="D245" s="448"/>
      <c r="E245" s="448"/>
      <c r="F245" s="448"/>
      <c r="G245" s="446"/>
      <c r="H245" s="447"/>
      <c r="I245" s="448"/>
      <c r="J245" s="448"/>
      <c r="K245" s="448"/>
    </row>
    <row r="246" spans="1:11">
      <c r="A246" s="450"/>
      <c r="B246" s="450"/>
      <c r="C246" s="448"/>
      <c r="D246" s="448"/>
      <c r="E246" s="448"/>
      <c r="F246" s="448"/>
      <c r="G246" s="446"/>
      <c r="H246" s="447"/>
      <c r="I246" s="448"/>
      <c r="J246" s="448"/>
      <c r="K246" s="448"/>
    </row>
    <row r="247" spans="1:11">
      <c r="A247" s="450"/>
      <c r="B247" s="450"/>
      <c r="C247" s="448"/>
      <c r="D247" s="448"/>
      <c r="E247" s="448"/>
      <c r="F247" s="448"/>
      <c r="G247" s="446"/>
      <c r="H247" s="447"/>
      <c r="I247" s="448"/>
      <c r="J247" s="448"/>
      <c r="K247" s="448"/>
    </row>
    <row r="248" spans="1:11">
      <c r="A248" s="450"/>
      <c r="B248" s="450"/>
      <c r="C248" s="448"/>
      <c r="D248" s="448"/>
      <c r="E248" s="448"/>
      <c r="F248" s="448"/>
      <c r="G248" s="446"/>
      <c r="H248" s="447"/>
      <c r="I248" s="448"/>
      <c r="J248" s="448"/>
      <c r="K248" s="448"/>
    </row>
    <row r="249" spans="1:11">
      <c r="A249" s="450"/>
      <c r="B249" s="450"/>
      <c r="C249" s="448"/>
      <c r="D249" s="448"/>
      <c r="E249" s="448"/>
      <c r="F249" s="448"/>
      <c r="G249" s="446"/>
      <c r="H249" s="447"/>
      <c r="I249" s="448"/>
      <c r="J249" s="448"/>
      <c r="K249" s="448"/>
    </row>
    <row r="250" spans="1:11">
      <c r="A250" s="450"/>
      <c r="B250" s="450"/>
      <c r="C250" s="448"/>
      <c r="D250" s="448"/>
      <c r="E250" s="448"/>
      <c r="F250" s="448"/>
      <c r="G250" s="446"/>
      <c r="H250" s="447"/>
      <c r="I250" s="448"/>
      <c r="J250" s="448"/>
      <c r="K250" s="448"/>
    </row>
    <row r="251" spans="1:11">
      <c r="A251" s="450"/>
      <c r="B251" s="450"/>
      <c r="C251" s="448"/>
      <c r="D251" s="448"/>
      <c r="E251" s="448"/>
      <c r="F251" s="448"/>
      <c r="G251" s="446"/>
      <c r="H251" s="447"/>
      <c r="I251" s="448"/>
      <c r="J251" s="448"/>
      <c r="K251" s="448"/>
    </row>
    <row r="252" spans="1:11">
      <c r="A252" s="450"/>
      <c r="B252" s="450"/>
      <c r="C252" s="448"/>
      <c r="D252" s="448"/>
      <c r="E252" s="448"/>
      <c r="F252" s="448"/>
      <c r="G252" s="446"/>
      <c r="H252" s="447"/>
      <c r="I252" s="448"/>
      <c r="J252" s="448"/>
      <c r="K252" s="448"/>
    </row>
    <row r="253" spans="1:11">
      <c r="A253" s="450"/>
      <c r="B253" s="450"/>
      <c r="C253" s="448"/>
      <c r="D253" s="448"/>
      <c r="E253" s="448"/>
      <c r="F253" s="448"/>
      <c r="G253" s="446"/>
      <c r="H253" s="447"/>
      <c r="I253" s="448"/>
      <c r="J253" s="448"/>
      <c r="K253" s="448"/>
    </row>
    <row r="254" spans="1:11">
      <c r="A254" s="450"/>
      <c r="B254" s="450"/>
      <c r="C254" s="448"/>
      <c r="D254" s="448"/>
      <c r="E254" s="448"/>
      <c r="F254" s="448"/>
      <c r="G254" s="446"/>
      <c r="H254" s="447"/>
      <c r="I254" s="448"/>
      <c r="J254" s="448"/>
      <c r="K254" s="448"/>
    </row>
    <row r="255" spans="1:11">
      <c r="A255" s="450"/>
      <c r="B255" s="450"/>
      <c r="C255" s="448"/>
      <c r="D255" s="448"/>
      <c r="E255" s="448"/>
      <c r="F255" s="448"/>
      <c r="G255" s="446"/>
      <c r="H255" s="447"/>
      <c r="I255" s="448"/>
      <c r="J255" s="448"/>
      <c r="K255" s="448"/>
    </row>
    <row r="256" spans="1:11">
      <c r="A256" s="450"/>
      <c r="B256" s="450"/>
      <c r="C256" s="448"/>
      <c r="D256" s="448"/>
      <c r="E256" s="448"/>
      <c r="F256" s="448"/>
      <c r="G256" s="446"/>
      <c r="H256" s="447"/>
      <c r="I256" s="448"/>
      <c r="J256" s="448"/>
      <c r="K256" s="448"/>
    </row>
    <row r="257" spans="1:11">
      <c r="A257" s="450"/>
      <c r="B257" s="450"/>
      <c r="C257" s="448"/>
      <c r="D257" s="448"/>
      <c r="E257" s="448"/>
      <c r="F257" s="448"/>
      <c r="G257" s="446"/>
      <c r="H257" s="447"/>
      <c r="I257" s="448"/>
      <c r="J257" s="448"/>
      <c r="K257" s="448"/>
    </row>
    <row r="258" spans="1:11">
      <c r="A258" s="450"/>
      <c r="B258" s="450"/>
      <c r="C258" s="448"/>
      <c r="D258" s="448"/>
      <c r="E258" s="448"/>
      <c r="F258" s="448"/>
      <c r="G258" s="446"/>
      <c r="H258" s="447"/>
      <c r="I258" s="448"/>
      <c r="J258" s="448"/>
      <c r="K258" s="448"/>
    </row>
    <row r="259" spans="1:11">
      <c r="A259" s="450"/>
      <c r="B259" s="450"/>
      <c r="C259" s="448"/>
      <c r="D259" s="448"/>
      <c r="E259" s="448"/>
      <c r="F259" s="448"/>
      <c r="G259" s="446"/>
      <c r="H259" s="447"/>
      <c r="I259" s="448"/>
      <c r="J259" s="448"/>
      <c r="K259" s="448"/>
    </row>
    <row r="260" spans="1:11">
      <c r="A260" s="450"/>
      <c r="B260" s="450"/>
      <c r="C260" s="448"/>
      <c r="D260" s="448"/>
      <c r="E260" s="448"/>
      <c r="F260" s="448"/>
      <c r="G260" s="446"/>
      <c r="H260" s="447"/>
      <c r="I260" s="448"/>
      <c r="J260" s="448"/>
      <c r="K260" s="448"/>
    </row>
    <row r="261" spans="1:11">
      <c r="A261" s="450"/>
      <c r="B261" s="450"/>
      <c r="C261" s="448"/>
      <c r="D261" s="448"/>
      <c r="E261" s="448"/>
      <c r="F261" s="448"/>
      <c r="G261" s="446"/>
      <c r="H261" s="447"/>
      <c r="I261" s="448"/>
      <c r="J261" s="448"/>
      <c r="K261" s="448"/>
    </row>
    <row r="262" spans="1:11">
      <c r="A262" s="450"/>
      <c r="B262" s="450"/>
      <c r="C262" s="448"/>
      <c r="D262" s="448"/>
      <c r="E262" s="448"/>
      <c r="F262" s="448"/>
      <c r="G262" s="446"/>
      <c r="H262" s="447"/>
      <c r="I262" s="448"/>
      <c r="J262" s="448"/>
      <c r="K262" s="448"/>
    </row>
    <row r="263" spans="1:11">
      <c r="A263" s="450"/>
      <c r="B263" s="450"/>
      <c r="C263" s="448"/>
      <c r="D263" s="448"/>
      <c r="E263" s="448"/>
      <c r="F263" s="448"/>
      <c r="G263" s="446"/>
      <c r="H263" s="447"/>
      <c r="I263" s="448"/>
      <c r="J263" s="448"/>
      <c r="K263" s="448"/>
    </row>
    <row r="264" spans="1:11">
      <c r="A264" s="450"/>
      <c r="B264" s="450"/>
      <c r="C264" s="448"/>
      <c r="D264" s="448"/>
      <c r="E264" s="448"/>
      <c r="F264" s="448"/>
      <c r="G264" s="446"/>
      <c r="H264" s="447"/>
      <c r="I264" s="448"/>
      <c r="J264" s="448"/>
      <c r="K264" s="448"/>
    </row>
    <row r="265" spans="1:11">
      <c r="A265" s="450"/>
      <c r="B265" s="450"/>
      <c r="C265" s="448"/>
      <c r="D265" s="448"/>
      <c r="E265" s="448"/>
      <c r="F265" s="448"/>
      <c r="G265" s="446"/>
      <c r="H265" s="447"/>
      <c r="I265" s="448"/>
      <c r="J265" s="448"/>
      <c r="K265" s="448"/>
    </row>
    <row r="266" spans="1:11">
      <c r="A266" s="450"/>
      <c r="B266" s="450"/>
      <c r="C266" s="448"/>
      <c r="D266" s="448"/>
      <c r="E266" s="448"/>
      <c r="F266" s="448"/>
      <c r="G266" s="446"/>
      <c r="H266" s="447"/>
      <c r="I266" s="448"/>
      <c r="J266" s="448"/>
      <c r="K266" s="448"/>
    </row>
    <row r="267" spans="1:11">
      <c r="A267" s="450"/>
      <c r="B267" s="450"/>
      <c r="C267" s="448"/>
      <c r="D267" s="448"/>
      <c r="E267" s="448"/>
      <c r="F267" s="448"/>
      <c r="G267" s="446"/>
      <c r="H267" s="447"/>
      <c r="I267" s="448"/>
      <c r="J267" s="448"/>
      <c r="K267" s="448"/>
    </row>
    <row r="268" spans="1:11">
      <c r="A268" s="448"/>
      <c r="B268" s="448"/>
      <c r="C268" s="448"/>
      <c r="D268" s="448"/>
      <c r="E268" s="448"/>
      <c r="F268" s="448"/>
      <c r="G268" s="446"/>
      <c r="H268" s="447"/>
      <c r="I268" s="448"/>
      <c r="J268" s="448"/>
      <c r="K268" s="448"/>
    </row>
    <row r="269" spans="1:11">
      <c r="A269" s="448"/>
      <c r="B269" s="448"/>
      <c r="C269" s="448"/>
      <c r="D269" s="448"/>
      <c r="E269" s="448"/>
      <c r="F269" s="448"/>
      <c r="G269" s="446"/>
      <c r="H269" s="447"/>
      <c r="I269" s="448"/>
      <c r="J269" s="448"/>
      <c r="K269" s="448"/>
    </row>
    <row r="270" spans="1:11">
      <c r="A270" s="448"/>
      <c r="B270" s="448"/>
      <c r="C270" s="448"/>
      <c r="D270" s="448"/>
      <c r="E270" s="448"/>
      <c r="F270" s="448"/>
      <c r="G270" s="446"/>
      <c r="H270" s="447"/>
      <c r="I270" s="448"/>
      <c r="J270" s="448"/>
      <c r="K270" s="448"/>
    </row>
    <row r="271" spans="1:11">
      <c r="A271" s="448"/>
      <c r="B271" s="448"/>
      <c r="C271" s="448"/>
      <c r="D271" s="448"/>
      <c r="E271" s="448"/>
      <c r="F271" s="448"/>
      <c r="G271" s="446"/>
      <c r="H271" s="447"/>
      <c r="I271" s="448"/>
      <c r="J271" s="448"/>
      <c r="K271" s="448"/>
    </row>
    <row r="272" spans="1:11">
      <c r="A272" s="448"/>
      <c r="B272" s="448"/>
      <c r="C272" s="448"/>
      <c r="D272" s="448"/>
      <c r="E272" s="448"/>
      <c r="F272" s="448"/>
      <c r="G272" s="446"/>
      <c r="H272" s="447"/>
      <c r="I272" s="448"/>
      <c r="J272" s="448"/>
      <c r="K272" s="448"/>
    </row>
    <row r="273" spans="1:11">
      <c r="A273" s="448"/>
      <c r="B273" s="448"/>
      <c r="C273" s="448"/>
      <c r="D273" s="448"/>
      <c r="E273" s="448"/>
      <c r="F273" s="448"/>
      <c r="G273" s="446"/>
      <c r="H273" s="447"/>
      <c r="I273" s="448"/>
      <c r="J273" s="448"/>
      <c r="K273" s="448"/>
    </row>
    <row r="274" spans="1:11">
      <c r="A274" s="448"/>
      <c r="B274" s="448"/>
      <c r="C274" s="448"/>
      <c r="D274" s="448"/>
      <c r="E274" s="448"/>
      <c r="F274" s="448"/>
      <c r="G274" s="446"/>
      <c r="H274" s="447"/>
      <c r="I274" s="448"/>
      <c r="J274" s="448"/>
      <c r="K274" s="448"/>
    </row>
    <row r="275" spans="1:11">
      <c r="A275" s="448"/>
      <c r="B275" s="448"/>
      <c r="C275" s="448"/>
      <c r="D275" s="448"/>
      <c r="E275" s="448"/>
      <c r="F275" s="448"/>
      <c r="G275" s="446"/>
      <c r="H275" s="447"/>
      <c r="I275" s="448"/>
      <c r="J275" s="448"/>
      <c r="K275" s="448"/>
    </row>
    <row r="276" spans="1:11">
      <c r="A276" s="448"/>
      <c r="B276" s="448"/>
      <c r="C276" s="448"/>
      <c r="D276" s="448"/>
      <c r="E276" s="448"/>
      <c r="F276" s="448"/>
      <c r="G276" s="446"/>
      <c r="H276" s="447"/>
      <c r="I276" s="448"/>
      <c r="J276" s="448"/>
      <c r="K276" s="448"/>
    </row>
    <row r="277" spans="1:11">
      <c r="A277" s="448"/>
      <c r="B277" s="448"/>
      <c r="C277" s="448"/>
      <c r="D277" s="448"/>
      <c r="E277" s="448"/>
      <c r="F277" s="448"/>
      <c r="G277" s="446"/>
      <c r="H277" s="447"/>
      <c r="I277" s="448"/>
      <c r="J277" s="448"/>
      <c r="K277" s="448"/>
    </row>
    <row r="278" spans="1:11">
      <c r="A278" s="448"/>
      <c r="B278" s="448"/>
      <c r="C278" s="448"/>
      <c r="D278" s="448"/>
      <c r="E278" s="448"/>
      <c r="F278" s="448"/>
      <c r="G278" s="446"/>
      <c r="H278" s="447"/>
      <c r="I278" s="448"/>
      <c r="J278" s="448"/>
      <c r="K278" s="448"/>
    </row>
    <row r="279" spans="1:11">
      <c r="A279" s="448"/>
      <c r="B279" s="448"/>
      <c r="C279" s="448"/>
      <c r="D279" s="448"/>
      <c r="E279" s="448"/>
      <c r="F279" s="448"/>
      <c r="G279" s="446"/>
      <c r="H279" s="447"/>
      <c r="I279" s="448"/>
      <c r="J279" s="448"/>
      <c r="K279" s="448"/>
    </row>
    <row r="280" spans="1:11">
      <c r="A280" s="448"/>
      <c r="B280" s="448"/>
      <c r="C280" s="448"/>
      <c r="D280" s="448"/>
      <c r="E280" s="448"/>
      <c r="F280" s="448"/>
      <c r="G280" s="446"/>
      <c r="H280" s="447"/>
      <c r="I280" s="448"/>
      <c r="J280" s="448"/>
      <c r="K280" s="448"/>
    </row>
    <row r="281" spans="1:11">
      <c r="A281" s="448"/>
      <c r="B281" s="448"/>
      <c r="C281" s="448"/>
      <c r="D281" s="448"/>
      <c r="E281" s="448"/>
      <c r="F281" s="448"/>
      <c r="G281" s="446"/>
      <c r="H281" s="447"/>
      <c r="I281" s="448"/>
      <c r="J281" s="448"/>
      <c r="K281" s="448"/>
    </row>
    <row r="282" spans="1:11">
      <c r="A282" s="448"/>
      <c r="B282" s="448"/>
      <c r="C282" s="448"/>
      <c r="D282" s="448"/>
      <c r="E282" s="448"/>
      <c r="F282" s="448"/>
      <c r="G282" s="446"/>
      <c r="H282" s="447"/>
      <c r="I282" s="448"/>
      <c r="J282" s="448"/>
      <c r="K282" s="448"/>
    </row>
    <row r="283" spans="1:11">
      <c r="A283" s="448"/>
      <c r="B283" s="448"/>
      <c r="C283" s="448"/>
      <c r="D283" s="448"/>
      <c r="E283" s="448"/>
      <c r="F283" s="448"/>
      <c r="G283" s="446"/>
      <c r="H283" s="447"/>
      <c r="I283" s="448"/>
      <c r="J283" s="448"/>
      <c r="K283" s="448"/>
    </row>
    <row r="284" spans="1:11">
      <c r="A284" s="448"/>
      <c r="B284" s="448"/>
      <c r="C284" s="448"/>
      <c r="D284" s="448"/>
      <c r="E284" s="448"/>
      <c r="F284" s="448"/>
      <c r="G284" s="446"/>
      <c r="H284" s="447"/>
      <c r="I284" s="448"/>
      <c r="J284" s="448"/>
      <c r="K284" s="448"/>
    </row>
    <row r="285" spans="1:11">
      <c r="A285" s="448"/>
      <c r="B285" s="448"/>
      <c r="C285" s="448"/>
      <c r="D285" s="448"/>
      <c r="E285" s="448"/>
      <c r="F285" s="448"/>
      <c r="G285" s="446"/>
      <c r="H285" s="447"/>
      <c r="I285" s="448"/>
      <c r="J285" s="448"/>
      <c r="K285" s="448"/>
    </row>
    <row r="286" spans="1:11">
      <c r="A286" s="448"/>
      <c r="B286" s="448"/>
      <c r="C286" s="448"/>
      <c r="D286" s="448"/>
      <c r="E286" s="448"/>
      <c r="F286" s="448"/>
      <c r="G286" s="446"/>
      <c r="H286" s="447"/>
      <c r="I286" s="448"/>
      <c r="J286" s="448"/>
      <c r="K286" s="448"/>
    </row>
    <row r="287" spans="1:11">
      <c r="A287" s="448"/>
      <c r="B287" s="448"/>
      <c r="C287" s="448"/>
      <c r="D287" s="448"/>
      <c r="E287" s="448"/>
      <c r="F287" s="448"/>
      <c r="G287" s="446"/>
      <c r="H287" s="447"/>
      <c r="I287" s="448"/>
      <c r="J287" s="448"/>
      <c r="K287" s="448"/>
    </row>
    <row r="288" spans="1:11">
      <c r="A288" s="448"/>
      <c r="B288" s="448"/>
      <c r="C288" s="448"/>
      <c r="D288" s="448"/>
      <c r="E288" s="448"/>
      <c r="F288" s="448"/>
      <c r="G288" s="446"/>
      <c r="H288" s="447"/>
      <c r="I288" s="448"/>
      <c r="J288" s="448"/>
      <c r="K288" s="448"/>
    </row>
    <row r="289" spans="1:11">
      <c r="A289" s="448"/>
      <c r="B289" s="448"/>
      <c r="C289" s="448"/>
      <c r="D289" s="448"/>
      <c r="E289" s="448"/>
      <c r="F289" s="448"/>
      <c r="G289" s="446"/>
      <c r="H289" s="447"/>
      <c r="I289" s="448"/>
      <c r="J289" s="448"/>
      <c r="K289" s="448"/>
    </row>
    <row r="290" spans="1:11">
      <c r="A290" s="448"/>
      <c r="B290" s="448"/>
      <c r="C290" s="448"/>
      <c r="D290" s="448"/>
      <c r="E290" s="448"/>
      <c r="F290" s="448"/>
      <c r="G290" s="446"/>
      <c r="H290" s="447"/>
      <c r="I290" s="448"/>
      <c r="J290" s="448"/>
      <c r="K290" s="448"/>
    </row>
    <row r="291" spans="1:11">
      <c r="A291" s="448"/>
      <c r="B291" s="448"/>
      <c r="C291" s="448"/>
      <c r="D291" s="448"/>
      <c r="E291" s="448"/>
      <c r="F291" s="448"/>
      <c r="G291" s="446"/>
      <c r="H291" s="447"/>
      <c r="I291" s="448"/>
      <c r="J291" s="448"/>
      <c r="K291" s="448"/>
    </row>
    <row r="292" spans="1:11">
      <c r="A292" s="448"/>
      <c r="B292" s="448"/>
      <c r="C292" s="448"/>
      <c r="D292" s="448"/>
      <c r="E292" s="448"/>
      <c r="F292" s="448"/>
      <c r="G292" s="446"/>
      <c r="H292" s="447"/>
      <c r="I292" s="448"/>
      <c r="J292" s="448"/>
      <c r="K292" s="448"/>
    </row>
    <row r="293" spans="1:11">
      <c r="A293" s="448"/>
      <c r="B293" s="448"/>
      <c r="C293" s="448"/>
      <c r="D293" s="448"/>
      <c r="E293" s="448"/>
      <c r="F293" s="448"/>
      <c r="G293" s="446"/>
      <c r="H293" s="447"/>
      <c r="I293" s="448"/>
      <c r="J293" s="448"/>
      <c r="K293" s="448"/>
    </row>
    <row r="294" spans="1:11">
      <c r="A294" s="448"/>
      <c r="B294" s="448"/>
      <c r="C294" s="448"/>
      <c r="D294" s="448"/>
      <c r="E294" s="448"/>
      <c r="F294" s="448"/>
      <c r="G294" s="446"/>
      <c r="H294" s="447"/>
      <c r="I294" s="448"/>
      <c r="J294" s="448"/>
      <c r="K294" s="448"/>
    </row>
    <row r="295" spans="1:11">
      <c r="A295" s="448"/>
      <c r="B295" s="448"/>
      <c r="C295" s="448"/>
      <c r="D295" s="448"/>
      <c r="E295" s="448"/>
      <c r="F295" s="448"/>
      <c r="G295" s="446"/>
      <c r="H295" s="447"/>
      <c r="I295" s="448"/>
      <c r="J295" s="448"/>
      <c r="K295" s="448"/>
    </row>
    <row r="296" spans="1:11">
      <c r="A296" s="448"/>
      <c r="B296" s="448"/>
      <c r="C296" s="448"/>
      <c r="D296" s="448"/>
      <c r="E296" s="448"/>
      <c r="F296" s="448"/>
      <c r="G296" s="446"/>
      <c r="H296" s="447"/>
      <c r="I296" s="448"/>
      <c r="J296" s="448"/>
      <c r="K296" s="448"/>
    </row>
    <row r="297" spans="1:11">
      <c r="A297" s="448"/>
      <c r="B297" s="448"/>
      <c r="C297" s="448"/>
      <c r="D297" s="448"/>
      <c r="E297" s="448"/>
      <c r="F297" s="448"/>
      <c r="G297" s="446"/>
      <c r="H297" s="447"/>
      <c r="I297" s="448"/>
      <c r="J297" s="448"/>
      <c r="K297" s="448"/>
    </row>
    <row r="298" spans="1:11">
      <c r="A298" s="448"/>
      <c r="B298" s="448"/>
      <c r="C298" s="448"/>
      <c r="D298" s="448"/>
      <c r="E298" s="448"/>
      <c r="F298" s="448"/>
      <c r="G298" s="446"/>
      <c r="H298" s="447"/>
      <c r="I298" s="448"/>
      <c r="J298" s="448"/>
      <c r="K298" s="448"/>
    </row>
    <row r="299" spans="1:11">
      <c r="A299" s="448"/>
      <c r="B299" s="448"/>
      <c r="C299" s="448"/>
      <c r="D299" s="448"/>
      <c r="E299" s="448"/>
      <c r="F299" s="448"/>
      <c r="G299" s="446"/>
      <c r="H299" s="447"/>
      <c r="I299" s="448"/>
      <c r="J299" s="448"/>
      <c r="K299" s="448"/>
    </row>
    <row r="300" spans="1:11">
      <c r="A300" s="448"/>
      <c r="B300" s="448"/>
      <c r="C300" s="448"/>
      <c r="D300" s="448"/>
      <c r="E300" s="448"/>
      <c r="F300" s="448"/>
      <c r="G300" s="446"/>
      <c r="H300" s="447"/>
      <c r="I300" s="448"/>
      <c r="J300" s="448"/>
      <c r="K300" s="448"/>
    </row>
    <row r="301" spans="1:11">
      <c r="A301" s="448"/>
      <c r="B301" s="448"/>
      <c r="C301" s="448"/>
      <c r="D301" s="448"/>
      <c r="E301" s="448"/>
      <c r="F301" s="448"/>
      <c r="G301" s="446"/>
      <c r="H301" s="447"/>
      <c r="I301" s="448"/>
      <c r="J301" s="448"/>
      <c r="K301" s="448"/>
    </row>
    <row r="302" spans="1:11">
      <c r="A302" s="448"/>
      <c r="B302" s="448"/>
      <c r="C302" s="448"/>
      <c r="D302" s="448"/>
      <c r="E302" s="448"/>
      <c r="F302" s="448"/>
      <c r="G302" s="446"/>
      <c r="H302" s="447"/>
      <c r="I302" s="448"/>
      <c r="J302" s="448"/>
      <c r="K302" s="448"/>
    </row>
    <row r="303" spans="1:11">
      <c r="A303" s="448"/>
      <c r="B303" s="448"/>
      <c r="C303" s="448"/>
      <c r="D303" s="448"/>
      <c r="E303" s="448"/>
      <c r="F303" s="448"/>
      <c r="G303" s="446"/>
      <c r="H303" s="447"/>
      <c r="I303" s="448"/>
      <c r="J303" s="448"/>
      <c r="K303" s="448"/>
    </row>
    <row r="304" spans="1:11">
      <c r="A304" s="448"/>
      <c r="B304" s="448"/>
      <c r="C304" s="448"/>
      <c r="D304" s="448"/>
      <c r="E304" s="448"/>
      <c r="F304" s="448"/>
      <c r="G304" s="446"/>
      <c r="H304" s="447"/>
      <c r="I304" s="448"/>
      <c r="J304" s="448"/>
      <c r="K304" s="448"/>
    </row>
    <row r="305" spans="1:11">
      <c r="A305" s="448"/>
      <c r="B305" s="448"/>
      <c r="C305" s="448"/>
      <c r="D305" s="448"/>
      <c r="E305" s="448"/>
      <c r="F305" s="448"/>
      <c r="G305" s="446"/>
      <c r="H305" s="447"/>
      <c r="I305" s="448"/>
      <c r="J305" s="448"/>
      <c r="K305" s="448"/>
    </row>
    <row r="306" spans="1:11">
      <c r="A306" s="448"/>
      <c r="B306" s="448"/>
      <c r="C306" s="448"/>
      <c r="D306" s="448"/>
      <c r="E306" s="448"/>
      <c r="F306" s="448"/>
      <c r="G306" s="446"/>
      <c r="H306" s="447"/>
      <c r="I306" s="448"/>
      <c r="J306" s="448"/>
      <c r="K306" s="448"/>
    </row>
    <row r="307" spans="1:11">
      <c r="A307" s="448"/>
      <c r="B307" s="448"/>
      <c r="C307" s="448"/>
      <c r="D307" s="448"/>
      <c r="E307" s="448"/>
      <c r="F307" s="448"/>
      <c r="G307" s="446"/>
      <c r="H307" s="447"/>
      <c r="I307" s="448"/>
      <c r="J307" s="448"/>
      <c r="K307" s="448"/>
    </row>
    <row r="308" spans="1:11">
      <c r="A308" s="448"/>
      <c r="B308" s="448"/>
      <c r="C308" s="448"/>
      <c r="D308" s="448"/>
      <c r="E308" s="448"/>
      <c r="F308" s="448"/>
      <c r="G308" s="446"/>
      <c r="H308" s="447"/>
      <c r="I308" s="448"/>
      <c r="J308" s="448"/>
      <c r="K308" s="448"/>
    </row>
    <row r="309" spans="1:11">
      <c r="A309" s="448"/>
      <c r="B309" s="448"/>
      <c r="C309" s="448"/>
      <c r="D309" s="448"/>
      <c r="E309" s="448"/>
      <c r="F309" s="448"/>
      <c r="G309" s="446"/>
      <c r="H309" s="447"/>
      <c r="I309" s="448"/>
      <c r="J309" s="448"/>
      <c r="K309" s="448"/>
    </row>
    <row r="310" spans="1:11">
      <c r="A310" s="448"/>
      <c r="B310" s="448"/>
      <c r="C310" s="448"/>
      <c r="D310" s="448"/>
      <c r="E310" s="448"/>
      <c r="F310" s="448"/>
      <c r="G310" s="446"/>
      <c r="H310" s="447"/>
      <c r="I310" s="448"/>
      <c r="J310" s="448"/>
      <c r="K310" s="448"/>
    </row>
    <row r="311" spans="1:11">
      <c r="A311" s="448"/>
      <c r="B311" s="448"/>
      <c r="C311" s="448"/>
      <c r="D311" s="448"/>
      <c r="E311" s="448"/>
      <c r="F311" s="448"/>
      <c r="G311" s="446"/>
      <c r="H311" s="447"/>
      <c r="I311" s="448"/>
      <c r="J311" s="448"/>
      <c r="K311" s="448"/>
    </row>
    <row r="312" spans="1:11">
      <c r="A312" s="448"/>
      <c r="B312" s="448"/>
      <c r="C312" s="448"/>
      <c r="D312" s="448"/>
      <c r="E312" s="448"/>
      <c r="F312" s="448"/>
      <c r="G312" s="446"/>
      <c r="H312" s="447"/>
      <c r="I312" s="448"/>
      <c r="J312" s="448"/>
      <c r="K312" s="448"/>
    </row>
    <row r="313" spans="1:11">
      <c r="A313" s="448"/>
      <c r="B313" s="448"/>
      <c r="C313" s="448"/>
      <c r="D313" s="448"/>
      <c r="E313" s="448"/>
      <c r="F313" s="448"/>
      <c r="G313" s="446"/>
      <c r="H313" s="447"/>
      <c r="I313" s="448"/>
      <c r="J313" s="448"/>
      <c r="K313" s="448"/>
    </row>
    <row r="314" spans="1:11">
      <c r="A314" s="448"/>
      <c r="B314" s="448"/>
      <c r="C314" s="448"/>
      <c r="D314" s="448"/>
      <c r="E314" s="448"/>
      <c r="F314" s="448"/>
      <c r="G314" s="446"/>
      <c r="H314" s="447"/>
      <c r="I314" s="448"/>
      <c r="J314" s="448"/>
      <c r="K314" s="448"/>
    </row>
    <row r="315" spans="1:11">
      <c r="A315" s="448"/>
      <c r="B315" s="448"/>
      <c r="C315" s="448"/>
      <c r="D315" s="448"/>
      <c r="E315" s="448"/>
      <c r="F315" s="448"/>
      <c r="G315" s="446"/>
      <c r="H315" s="447"/>
      <c r="I315" s="448"/>
      <c r="J315" s="448"/>
      <c r="K315" s="448"/>
    </row>
    <row r="316" spans="1:11">
      <c r="A316" s="448"/>
      <c r="B316" s="448"/>
      <c r="C316" s="448"/>
      <c r="D316" s="448"/>
      <c r="E316" s="448"/>
      <c r="F316" s="448"/>
      <c r="G316" s="446"/>
      <c r="H316" s="447"/>
      <c r="I316" s="448"/>
      <c r="J316" s="448"/>
      <c r="K316" s="448"/>
    </row>
    <row r="317" spans="1:11">
      <c r="A317" s="448"/>
      <c r="B317" s="448"/>
      <c r="C317" s="448"/>
      <c r="D317" s="448"/>
      <c r="E317" s="448"/>
      <c r="F317" s="448"/>
      <c r="G317" s="446"/>
      <c r="H317" s="447"/>
      <c r="I317" s="448"/>
      <c r="J317" s="448"/>
      <c r="K317" s="448"/>
    </row>
    <row r="318" spans="1:11">
      <c r="A318" s="448"/>
      <c r="B318" s="448"/>
      <c r="C318" s="448"/>
      <c r="D318" s="448"/>
      <c r="E318" s="448"/>
      <c r="F318" s="448"/>
      <c r="G318" s="446"/>
      <c r="H318" s="447"/>
      <c r="I318" s="448"/>
      <c r="J318" s="448"/>
      <c r="K318" s="448"/>
    </row>
    <row r="319" spans="1:11">
      <c r="A319" s="448"/>
      <c r="B319" s="448"/>
      <c r="C319" s="448"/>
      <c r="D319" s="448"/>
      <c r="E319" s="448"/>
      <c r="F319" s="448"/>
      <c r="G319" s="446"/>
      <c r="H319" s="447"/>
      <c r="I319" s="448"/>
      <c r="J319" s="448"/>
      <c r="K319" s="448"/>
    </row>
    <row r="320" spans="1:11">
      <c r="A320" s="448"/>
      <c r="B320" s="448"/>
      <c r="C320" s="448"/>
      <c r="D320" s="448"/>
      <c r="E320" s="448"/>
      <c r="F320" s="448"/>
      <c r="G320" s="446"/>
      <c r="H320" s="447"/>
      <c r="I320" s="448"/>
      <c r="J320" s="448"/>
      <c r="K320" s="448"/>
    </row>
    <row r="321" spans="1:11">
      <c r="A321" s="448"/>
      <c r="B321" s="448"/>
      <c r="C321" s="448"/>
      <c r="D321" s="448"/>
      <c r="E321" s="448"/>
      <c r="F321" s="448"/>
      <c r="G321" s="446"/>
      <c r="H321" s="447"/>
      <c r="I321" s="448"/>
      <c r="J321" s="448"/>
      <c r="K321" s="448"/>
    </row>
    <row r="322" spans="1:11">
      <c r="A322" s="448"/>
      <c r="B322" s="448"/>
      <c r="C322" s="448"/>
      <c r="D322" s="448"/>
      <c r="E322" s="448"/>
      <c r="F322" s="448"/>
      <c r="G322" s="446"/>
      <c r="H322" s="447"/>
      <c r="I322" s="448"/>
      <c r="J322" s="448"/>
      <c r="K322" s="448"/>
    </row>
    <row r="323" spans="1:11">
      <c r="A323" s="448"/>
      <c r="B323" s="448"/>
      <c r="C323" s="448"/>
      <c r="D323" s="448"/>
      <c r="E323" s="448"/>
      <c r="F323" s="448"/>
      <c r="G323" s="446"/>
      <c r="H323" s="447"/>
      <c r="I323" s="448"/>
      <c r="J323" s="448"/>
      <c r="K323" s="448"/>
    </row>
    <row r="324" spans="1:11">
      <c r="A324" s="448"/>
      <c r="B324" s="448"/>
      <c r="C324" s="448"/>
      <c r="D324" s="448"/>
      <c r="E324" s="448"/>
      <c r="F324" s="448"/>
      <c r="G324" s="446"/>
      <c r="H324" s="447"/>
      <c r="I324" s="448"/>
      <c r="J324" s="448"/>
      <c r="K324" s="448"/>
    </row>
    <row r="325" spans="1:11">
      <c r="A325" s="448"/>
      <c r="B325" s="448"/>
      <c r="C325" s="448"/>
      <c r="D325" s="448"/>
      <c r="E325" s="448"/>
      <c r="F325" s="448"/>
      <c r="G325" s="446"/>
      <c r="H325" s="447"/>
      <c r="I325" s="448"/>
      <c r="J325" s="448"/>
      <c r="K325" s="448"/>
    </row>
    <row r="326" spans="1:11">
      <c r="A326" s="448"/>
      <c r="B326" s="448"/>
      <c r="C326" s="448"/>
      <c r="D326" s="448"/>
      <c r="E326" s="448"/>
      <c r="F326" s="448"/>
      <c r="G326" s="446"/>
      <c r="H326" s="447"/>
      <c r="I326" s="448"/>
      <c r="J326" s="448"/>
      <c r="K326" s="448"/>
    </row>
    <row r="327" spans="1:11">
      <c r="A327" s="448"/>
      <c r="B327" s="448"/>
      <c r="C327" s="448"/>
      <c r="D327" s="448"/>
      <c r="E327" s="448"/>
      <c r="F327" s="448"/>
      <c r="G327" s="446"/>
      <c r="H327" s="447"/>
      <c r="I327" s="448"/>
      <c r="J327" s="448"/>
      <c r="K327" s="448"/>
    </row>
    <row r="328" spans="1:11">
      <c r="A328" s="448"/>
      <c r="B328" s="448"/>
      <c r="C328" s="448"/>
      <c r="D328" s="448"/>
      <c r="E328" s="448"/>
      <c r="F328" s="448"/>
      <c r="G328" s="446"/>
      <c r="H328" s="447"/>
      <c r="I328" s="448"/>
      <c r="J328" s="448"/>
      <c r="K328" s="448"/>
    </row>
    <row r="329" spans="1:11">
      <c r="A329" s="448"/>
      <c r="B329" s="448"/>
      <c r="C329" s="448"/>
      <c r="D329" s="448"/>
      <c r="E329" s="448"/>
      <c r="F329" s="448"/>
      <c r="G329" s="446"/>
      <c r="H329" s="447"/>
      <c r="I329" s="448"/>
      <c r="J329" s="448"/>
      <c r="K329" s="448"/>
    </row>
    <row r="330" spans="1:11">
      <c r="A330" s="448"/>
      <c r="B330" s="448"/>
      <c r="C330" s="448"/>
      <c r="D330" s="448"/>
      <c r="E330" s="448"/>
      <c r="F330" s="448"/>
      <c r="G330" s="446"/>
      <c r="H330" s="447"/>
      <c r="I330" s="448"/>
      <c r="J330" s="448"/>
      <c r="K330" s="448"/>
    </row>
    <row r="331" spans="1:11">
      <c r="A331" s="448"/>
      <c r="B331" s="448"/>
      <c r="C331" s="448"/>
      <c r="D331" s="448"/>
      <c r="E331" s="448"/>
      <c r="F331" s="448"/>
      <c r="G331" s="446"/>
      <c r="H331" s="447"/>
      <c r="I331" s="448"/>
      <c r="J331" s="448"/>
      <c r="K331" s="448"/>
    </row>
    <row r="332" spans="1:11">
      <c r="A332" s="448"/>
      <c r="B332" s="448"/>
      <c r="C332" s="448"/>
      <c r="D332" s="448"/>
      <c r="E332" s="448"/>
      <c r="F332" s="448"/>
      <c r="G332" s="446"/>
      <c r="H332" s="447"/>
      <c r="I332" s="448"/>
      <c r="J332" s="448"/>
      <c r="K332" s="448"/>
    </row>
    <row r="333" spans="1:11">
      <c r="A333" s="448"/>
      <c r="B333" s="448"/>
      <c r="C333" s="448"/>
      <c r="D333" s="448"/>
      <c r="E333" s="448"/>
      <c r="F333" s="448"/>
      <c r="G333" s="446"/>
      <c r="H333" s="447"/>
      <c r="I333" s="448"/>
      <c r="J333" s="448"/>
      <c r="K333" s="448"/>
    </row>
    <row r="334" spans="1:11">
      <c r="A334" s="448"/>
      <c r="B334" s="448"/>
      <c r="C334" s="448"/>
      <c r="D334" s="448"/>
      <c r="E334" s="448"/>
      <c r="F334" s="448"/>
      <c r="G334" s="446"/>
      <c r="H334" s="447"/>
      <c r="I334" s="448"/>
      <c r="J334" s="448"/>
      <c r="K334" s="448"/>
    </row>
    <row r="335" spans="1:11">
      <c r="A335" s="448"/>
      <c r="B335" s="448"/>
      <c r="C335" s="448"/>
      <c r="D335" s="448"/>
      <c r="E335" s="448"/>
      <c r="F335" s="448"/>
      <c r="G335" s="446"/>
      <c r="H335" s="447"/>
      <c r="I335" s="448"/>
      <c r="J335" s="448"/>
      <c r="K335" s="448"/>
    </row>
    <row r="336" spans="1:11">
      <c r="A336" s="448"/>
      <c r="B336" s="448"/>
      <c r="C336" s="448"/>
      <c r="D336" s="448"/>
      <c r="E336" s="448"/>
      <c r="F336" s="448"/>
      <c r="G336" s="446"/>
      <c r="H336" s="447"/>
      <c r="I336" s="448"/>
      <c r="J336" s="448"/>
      <c r="K336" s="448"/>
    </row>
    <row r="337" spans="1:11">
      <c r="A337" s="448"/>
      <c r="B337" s="448"/>
      <c r="C337" s="448"/>
      <c r="D337" s="448"/>
      <c r="E337" s="448"/>
      <c r="F337" s="448"/>
      <c r="G337" s="446"/>
      <c r="H337" s="447"/>
      <c r="I337" s="448"/>
      <c r="J337" s="448"/>
      <c r="K337" s="448"/>
    </row>
    <row r="338" spans="1:11">
      <c r="A338" s="448"/>
      <c r="B338" s="448"/>
      <c r="C338" s="448"/>
      <c r="D338" s="448"/>
      <c r="E338" s="448"/>
      <c r="F338" s="448"/>
      <c r="G338" s="446"/>
      <c r="H338" s="447"/>
      <c r="I338" s="448"/>
      <c r="J338" s="448"/>
      <c r="K338" s="448"/>
    </row>
    <row r="339" spans="1:11">
      <c r="A339" s="448"/>
      <c r="B339" s="448"/>
      <c r="C339" s="448"/>
      <c r="D339" s="448"/>
      <c r="E339" s="448"/>
      <c r="F339" s="448"/>
      <c r="G339" s="446"/>
      <c r="H339" s="447"/>
      <c r="I339" s="448"/>
      <c r="J339" s="448"/>
      <c r="K339" s="448"/>
    </row>
    <row r="340" spans="1:11">
      <c r="A340" s="448"/>
      <c r="B340" s="448"/>
      <c r="C340" s="448"/>
      <c r="D340" s="448"/>
      <c r="E340" s="448"/>
      <c r="F340" s="448"/>
      <c r="G340" s="446"/>
      <c r="H340" s="447"/>
      <c r="I340" s="448"/>
      <c r="J340" s="448"/>
      <c r="K340" s="448"/>
    </row>
    <row r="341" spans="1:11">
      <c r="A341" s="448"/>
      <c r="B341" s="448"/>
      <c r="C341" s="448"/>
      <c r="D341" s="448"/>
      <c r="E341" s="448"/>
      <c r="F341" s="448"/>
      <c r="G341" s="446"/>
      <c r="H341" s="447"/>
      <c r="I341" s="448"/>
      <c r="J341" s="448"/>
      <c r="K341" s="448"/>
    </row>
    <row r="342" spans="1:11">
      <c r="A342" s="448"/>
      <c r="B342" s="448"/>
      <c r="C342" s="448"/>
      <c r="D342" s="448"/>
      <c r="E342" s="448"/>
      <c r="F342" s="448"/>
      <c r="G342" s="446"/>
      <c r="H342" s="447"/>
      <c r="I342" s="448"/>
      <c r="J342" s="448"/>
      <c r="K342" s="448"/>
    </row>
    <row r="343" spans="1:11">
      <c r="A343" s="448"/>
      <c r="B343" s="448"/>
      <c r="C343" s="448"/>
      <c r="D343" s="448"/>
      <c r="E343" s="448"/>
      <c r="F343" s="448"/>
      <c r="G343" s="446"/>
      <c r="H343" s="447"/>
      <c r="I343" s="448"/>
      <c r="J343" s="448"/>
      <c r="K343" s="448"/>
    </row>
    <row r="344" spans="1:11">
      <c r="A344" s="448"/>
      <c r="B344" s="448"/>
      <c r="C344" s="448"/>
      <c r="D344" s="448"/>
      <c r="E344" s="448"/>
      <c r="F344" s="448"/>
      <c r="G344" s="446"/>
      <c r="H344" s="447"/>
      <c r="I344" s="448"/>
      <c r="J344" s="448"/>
      <c r="K344" s="448"/>
    </row>
    <row r="345" spans="1:11">
      <c r="A345" s="448"/>
      <c r="B345" s="448"/>
      <c r="C345" s="448"/>
      <c r="D345" s="448"/>
      <c r="E345" s="448"/>
      <c r="F345" s="448"/>
      <c r="G345" s="446"/>
      <c r="H345" s="447"/>
      <c r="I345" s="448"/>
      <c r="J345" s="448"/>
      <c r="K345" s="448"/>
    </row>
    <row r="346" spans="1:11">
      <c r="A346" s="448"/>
      <c r="B346" s="448"/>
      <c r="C346" s="448"/>
      <c r="D346" s="448"/>
      <c r="E346" s="448"/>
      <c r="F346" s="448"/>
      <c r="G346" s="446"/>
      <c r="H346" s="447"/>
      <c r="I346" s="448"/>
      <c r="J346" s="448"/>
      <c r="K346" s="448"/>
    </row>
    <row r="347" spans="1:11">
      <c r="A347" s="448"/>
      <c r="B347" s="448"/>
      <c r="C347" s="448"/>
      <c r="D347" s="448"/>
      <c r="E347" s="448"/>
      <c r="F347" s="448"/>
      <c r="G347" s="446"/>
      <c r="H347" s="447"/>
      <c r="I347" s="448"/>
      <c r="J347" s="448"/>
      <c r="K347" s="448"/>
    </row>
    <row r="348" spans="1:11">
      <c r="A348" s="448"/>
      <c r="B348" s="448"/>
      <c r="C348" s="448"/>
      <c r="D348" s="448"/>
      <c r="E348" s="448"/>
      <c r="F348" s="448"/>
      <c r="G348" s="446"/>
      <c r="H348" s="447"/>
      <c r="I348" s="448"/>
      <c r="J348" s="448"/>
      <c r="K348" s="448"/>
    </row>
    <row r="349" spans="1:11">
      <c r="A349" s="448"/>
      <c r="B349" s="448"/>
      <c r="C349" s="448"/>
      <c r="D349" s="448"/>
      <c r="E349" s="448"/>
      <c r="F349" s="448"/>
      <c r="G349" s="446"/>
      <c r="H349" s="447"/>
      <c r="I349" s="448"/>
      <c r="J349" s="448"/>
      <c r="K349" s="448"/>
    </row>
    <row r="350" spans="1:11">
      <c r="A350" s="448"/>
      <c r="B350" s="448"/>
      <c r="C350" s="448"/>
      <c r="D350" s="448"/>
      <c r="E350" s="448"/>
      <c r="F350" s="448"/>
      <c r="G350" s="446"/>
      <c r="H350" s="447"/>
      <c r="I350" s="448"/>
      <c r="J350" s="448"/>
      <c r="K350" s="448"/>
    </row>
    <row r="351" spans="1:11">
      <c r="A351" s="448"/>
      <c r="B351" s="448"/>
      <c r="C351" s="448"/>
      <c r="D351" s="448"/>
      <c r="E351" s="448"/>
      <c r="F351" s="448"/>
      <c r="G351" s="446"/>
      <c r="H351" s="447"/>
      <c r="I351" s="448"/>
      <c r="J351" s="448"/>
      <c r="K351" s="448"/>
    </row>
    <row r="352" spans="1:11">
      <c r="A352" s="448"/>
      <c r="B352" s="448"/>
      <c r="C352" s="448"/>
      <c r="D352" s="448"/>
      <c r="E352" s="448"/>
      <c r="F352" s="448"/>
      <c r="G352" s="446"/>
      <c r="H352" s="447"/>
      <c r="I352" s="448"/>
      <c r="J352" s="448"/>
      <c r="K352" s="448"/>
    </row>
    <row r="353" spans="1:11">
      <c r="A353" s="448"/>
      <c r="B353" s="448"/>
      <c r="C353" s="448"/>
      <c r="D353" s="448"/>
      <c r="E353" s="448"/>
      <c r="F353" s="448"/>
      <c r="G353" s="446"/>
      <c r="H353" s="447"/>
      <c r="I353" s="448"/>
      <c r="J353" s="448"/>
      <c r="K353" s="448"/>
    </row>
    <row r="354" spans="1:11">
      <c r="A354" s="448"/>
      <c r="B354" s="448"/>
      <c r="C354" s="448"/>
      <c r="D354" s="448"/>
      <c r="E354" s="448"/>
      <c r="F354" s="448"/>
      <c r="G354" s="446"/>
      <c r="H354" s="447"/>
      <c r="I354" s="448"/>
      <c r="J354" s="448"/>
      <c r="K354" s="448"/>
    </row>
    <row r="355" spans="1:11">
      <c r="A355" s="448"/>
      <c r="B355" s="448"/>
      <c r="C355" s="448"/>
      <c r="D355" s="448"/>
      <c r="E355" s="448"/>
      <c r="F355" s="448"/>
      <c r="G355" s="446"/>
      <c r="H355" s="447"/>
      <c r="I355" s="448"/>
      <c r="J355" s="448"/>
      <c r="K355" s="448"/>
    </row>
    <row r="356" spans="1:11">
      <c r="A356" s="448"/>
      <c r="B356" s="448"/>
      <c r="C356" s="448"/>
      <c r="D356" s="448"/>
      <c r="E356" s="448"/>
      <c r="F356" s="448"/>
      <c r="G356" s="446"/>
      <c r="H356" s="447"/>
      <c r="I356" s="448"/>
      <c r="J356" s="448"/>
      <c r="K356" s="448"/>
    </row>
    <row r="357" spans="1:11">
      <c r="A357" s="448"/>
      <c r="B357" s="448"/>
      <c r="C357" s="448"/>
      <c r="D357" s="448"/>
      <c r="E357" s="448"/>
      <c r="F357" s="448"/>
      <c r="G357" s="446"/>
      <c r="H357" s="447"/>
      <c r="I357" s="448"/>
      <c r="J357" s="448"/>
      <c r="K357" s="448"/>
    </row>
    <row r="358" spans="1:11">
      <c r="A358" s="448"/>
      <c r="B358" s="448"/>
      <c r="C358" s="448"/>
      <c r="D358" s="448"/>
      <c r="E358" s="448"/>
      <c r="F358" s="448"/>
      <c r="G358" s="446"/>
      <c r="H358" s="447"/>
      <c r="I358" s="448"/>
      <c r="J358" s="448"/>
      <c r="K358" s="448"/>
    </row>
    <row r="359" spans="1:11">
      <c r="A359" s="448"/>
      <c r="B359" s="448"/>
      <c r="C359" s="448"/>
      <c r="D359" s="448"/>
      <c r="E359" s="448"/>
      <c r="F359" s="448"/>
      <c r="G359" s="446"/>
      <c r="H359" s="447"/>
      <c r="I359" s="448"/>
      <c r="J359" s="448"/>
      <c r="K359" s="448"/>
    </row>
    <row r="360" spans="1:11">
      <c r="A360" s="448"/>
      <c r="B360" s="448"/>
      <c r="C360" s="448"/>
      <c r="D360" s="448"/>
      <c r="E360" s="448"/>
      <c r="F360" s="448"/>
      <c r="G360" s="446"/>
      <c r="H360" s="447"/>
      <c r="I360" s="448"/>
      <c r="J360" s="448"/>
      <c r="K360" s="448"/>
    </row>
    <row r="361" spans="1:11">
      <c r="A361" s="448"/>
      <c r="B361" s="448"/>
      <c r="C361" s="448"/>
      <c r="D361" s="448"/>
      <c r="E361" s="448"/>
      <c r="F361" s="448"/>
      <c r="G361" s="446"/>
      <c r="H361" s="447"/>
      <c r="I361" s="448"/>
      <c r="J361" s="448"/>
      <c r="K361" s="448"/>
    </row>
    <row r="362" spans="1:11">
      <c r="A362" s="448"/>
      <c r="B362" s="448"/>
      <c r="C362" s="448"/>
      <c r="D362" s="448"/>
      <c r="E362" s="448"/>
      <c r="F362" s="448"/>
      <c r="G362" s="446"/>
      <c r="H362" s="447"/>
      <c r="I362" s="448"/>
      <c r="J362" s="448"/>
      <c r="K362" s="448"/>
    </row>
    <row r="363" spans="1:11">
      <c r="A363" s="448"/>
      <c r="B363" s="448"/>
      <c r="C363" s="448"/>
      <c r="D363" s="448"/>
      <c r="E363" s="448"/>
      <c r="F363" s="448"/>
      <c r="G363" s="446"/>
      <c r="H363" s="447"/>
      <c r="I363" s="448"/>
      <c r="J363" s="448"/>
      <c r="K363" s="448"/>
    </row>
    <row r="364" spans="1:11">
      <c r="A364" s="448"/>
      <c r="B364" s="448"/>
      <c r="C364" s="448"/>
      <c r="D364" s="448"/>
      <c r="E364" s="448"/>
      <c r="F364" s="448"/>
      <c r="G364" s="446"/>
      <c r="H364" s="447"/>
      <c r="I364" s="448"/>
      <c r="J364" s="448"/>
      <c r="K364" s="448"/>
    </row>
    <row r="365" spans="1:11">
      <c r="A365" s="448"/>
      <c r="B365" s="448"/>
      <c r="C365" s="448"/>
      <c r="D365" s="448"/>
      <c r="E365" s="448"/>
      <c r="F365" s="448"/>
      <c r="G365" s="446"/>
      <c r="H365" s="447"/>
      <c r="I365" s="448"/>
      <c r="J365" s="448"/>
      <c r="K365" s="448"/>
    </row>
    <row r="366" spans="1:11">
      <c r="A366" s="448"/>
      <c r="B366" s="448"/>
      <c r="C366" s="448"/>
      <c r="D366" s="448"/>
      <c r="E366" s="448"/>
      <c r="F366" s="448"/>
      <c r="G366" s="446"/>
      <c r="H366" s="447"/>
      <c r="I366" s="448"/>
      <c r="J366" s="448"/>
      <c r="K366" s="448"/>
    </row>
    <row r="367" spans="1:11">
      <c r="A367" s="448"/>
      <c r="B367" s="448"/>
      <c r="C367" s="448"/>
      <c r="D367" s="448"/>
      <c r="E367" s="448"/>
      <c r="F367" s="448"/>
      <c r="G367" s="446"/>
      <c r="H367" s="447"/>
      <c r="I367" s="448"/>
      <c r="J367" s="448"/>
      <c r="K367" s="448"/>
    </row>
    <row r="368" spans="1:11">
      <c r="A368" s="448"/>
      <c r="B368" s="448"/>
      <c r="C368" s="448"/>
      <c r="D368" s="448"/>
      <c r="E368" s="448"/>
      <c r="F368" s="448"/>
      <c r="G368" s="446"/>
      <c r="H368" s="447"/>
      <c r="I368" s="448"/>
      <c r="J368" s="448"/>
      <c r="K368" s="448"/>
    </row>
    <row r="369" spans="1:11">
      <c r="A369" s="448"/>
      <c r="B369" s="448"/>
      <c r="C369" s="448"/>
      <c r="D369" s="448"/>
      <c r="E369" s="448"/>
      <c r="F369" s="448"/>
      <c r="G369" s="446"/>
      <c r="H369" s="447"/>
      <c r="I369" s="448"/>
      <c r="J369" s="448"/>
      <c r="K369" s="448"/>
    </row>
    <row r="370" spans="1:11">
      <c r="A370" s="448"/>
      <c r="B370" s="448"/>
      <c r="C370" s="448"/>
      <c r="D370" s="448"/>
      <c r="E370" s="448"/>
      <c r="F370" s="448"/>
      <c r="G370" s="446"/>
      <c r="H370" s="447"/>
      <c r="I370" s="448"/>
      <c r="J370" s="448"/>
      <c r="K370" s="448"/>
    </row>
    <row r="371" spans="1:11">
      <c r="A371" s="448"/>
      <c r="B371" s="448"/>
      <c r="C371" s="448"/>
      <c r="D371" s="448"/>
      <c r="E371" s="448"/>
      <c r="F371" s="448"/>
      <c r="G371" s="446"/>
      <c r="H371" s="447"/>
      <c r="I371" s="448"/>
      <c r="J371" s="448"/>
      <c r="K371" s="448"/>
    </row>
    <row r="372" spans="1:11">
      <c r="A372" s="448"/>
      <c r="B372" s="448"/>
      <c r="C372" s="448"/>
      <c r="D372" s="448"/>
      <c r="E372" s="448"/>
      <c r="F372" s="448"/>
      <c r="G372" s="446"/>
      <c r="H372" s="447"/>
      <c r="I372" s="448"/>
      <c r="J372" s="448"/>
      <c r="K372" s="448"/>
    </row>
    <row r="373" spans="1:11">
      <c r="A373" s="448"/>
      <c r="B373" s="448"/>
      <c r="C373" s="448"/>
      <c r="D373" s="448"/>
      <c r="E373" s="448"/>
      <c r="F373" s="448"/>
      <c r="G373" s="446"/>
      <c r="H373" s="447"/>
      <c r="I373" s="448"/>
      <c r="J373" s="448"/>
      <c r="K373" s="448"/>
    </row>
    <row r="374" spans="1:11">
      <c r="A374" s="448"/>
      <c r="B374" s="448"/>
      <c r="C374" s="448"/>
      <c r="D374" s="448"/>
      <c r="E374" s="448"/>
      <c r="F374" s="448"/>
      <c r="G374" s="446"/>
      <c r="H374" s="447"/>
      <c r="I374" s="448"/>
      <c r="J374" s="448"/>
      <c r="K374" s="448"/>
    </row>
    <row r="375" spans="1:11">
      <c r="A375" s="448"/>
      <c r="B375" s="448"/>
      <c r="C375" s="448"/>
      <c r="D375" s="448"/>
      <c r="E375" s="448"/>
      <c r="F375" s="448"/>
      <c r="G375" s="446"/>
      <c r="H375" s="447"/>
      <c r="I375" s="448"/>
      <c r="J375" s="448"/>
      <c r="K375" s="448"/>
    </row>
    <row r="376" spans="1:11">
      <c r="A376" s="448"/>
      <c r="B376" s="448"/>
      <c r="C376" s="448"/>
      <c r="D376" s="448"/>
      <c r="E376" s="448"/>
      <c r="F376" s="448"/>
      <c r="G376" s="446"/>
      <c r="H376" s="447"/>
      <c r="I376" s="448"/>
      <c r="J376" s="448"/>
      <c r="K376" s="448"/>
    </row>
    <row r="377" spans="1:11">
      <c r="A377" s="448"/>
      <c r="B377" s="448"/>
      <c r="C377" s="448"/>
      <c r="D377" s="448"/>
      <c r="E377" s="448"/>
      <c r="F377" s="448"/>
      <c r="G377" s="446"/>
      <c r="H377" s="447"/>
      <c r="I377" s="448"/>
      <c r="J377" s="448"/>
      <c r="K377" s="448"/>
    </row>
    <row r="378" spans="1:11">
      <c r="A378" s="448"/>
      <c r="B378" s="448"/>
      <c r="C378" s="448"/>
      <c r="D378" s="448"/>
      <c r="E378" s="448"/>
      <c r="F378" s="448"/>
      <c r="G378" s="446"/>
      <c r="H378" s="447"/>
      <c r="I378" s="448"/>
      <c r="J378" s="448"/>
      <c r="K378" s="448"/>
    </row>
    <row r="379" spans="1:11">
      <c r="A379" s="448"/>
      <c r="B379" s="448"/>
      <c r="C379" s="448"/>
      <c r="D379" s="448"/>
      <c r="E379" s="448"/>
      <c r="F379" s="448"/>
      <c r="G379" s="446"/>
      <c r="H379" s="447"/>
      <c r="I379" s="448"/>
      <c r="J379" s="448"/>
      <c r="K379" s="448"/>
    </row>
    <row r="380" spans="1:11">
      <c r="A380" s="448"/>
      <c r="B380" s="448"/>
      <c r="C380" s="448"/>
      <c r="D380" s="448"/>
      <c r="E380" s="448"/>
      <c r="F380" s="448"/>
      <c r="G380" s="446"/>
      <c r="H380" s="447"/>
      <c r="I380" s="448"/>
      <c r="J380" s="448"/>
      <c r="K380" s="448"/>
    </row>
    <row r="381" spans="1:11">
      <c r="A381" s="448"/>
      <c r="B381" s="448"/>
      <c r="C381" s="448"/>
      <c r="D381" s="448"/>
      <c r="E381" s="448"/>
      <c r="F381" s="448"/>
      <c r="G381" s="446"/>
      <c r="H381" s="447"/>
      <c r="I381" s="448"/>
      <c r="J381" s="448"/>
      <c r="K381" s="448"/>
    </row>
    <row r="382" spans="1:11">
      <c r="A382" s="448"/>
      <c r="B382" s="448"/>
      <c r="C382" s="448"/>
      <c r="D382" s="448"/>
      <c r="E382" s="448"/>
      <c r="F382" s="448"/>
      <c r="G382" s="446"/>
      <c r="H382" s="447"/>
      <c r="I382" s="448"/>
      <c r="J382" s="448"/>
      <c r="K382" s="448"/>
    </row>
    <row r="383" spans="1:11">
      <c r="A383" s="448"/>
      <c r="B383" s="448"/>
      <c r="C383" s="448"/>
      <c r="D383" s="448"/>
      <c r="E383" s="448"/>
      <c r="F383" s="448"/>
      <c r="G383" s="446"/>
      <c r="H383" s="447"/>
      <c r="I383" s="448"/>
      <c r="J383" s="448"/>
      <c r="K383" s="448"/>
    </row>
    <row r="384" spans="1:11">
      <c r="A384" s="448"/>
      <c r="B384" s="448"/>
      <c r="C384" s="448"/>
      <c r="D384" s="448"/>
      <c r="E384" s="448"/>
      <c r="F384" s="448"/>
      <c r="G384" s="446"/>
      <c r="H384" s="447"/>
      <c r="I384" s="448"/>
      <c r="J384" s="448"/>
      <c r="K384" s="448"/>
    </row>
    <row r="385" spans="1:11">
      <c r="A385" s="448"/>
      <c r="B385" s="448"/>
      <c r="C385" s="448"/>
      <c r="D385" s="448"/>
      <c r="E385" s="448"/>
      <c r="F385" s="448"/>
      <c r="G385" s="446"/>
      <c r="H385" s="447"/>
      <c r="I385" s="448"/>
      <c r="J385" s="448"/>
      <c r="K385" s="448"/>
    </row>
    <row r="386" spans="1:11">
      <c r="A386" s="448"/>
      <c r="B386" s="448"/>
      <c r="C386" s="448"/>
      <c r="D386" s="448"/>
      <c r="E386" s="448"/>
      <c r="F386" s="448"/>
      <c r="G386" s="446"/>
      <c r="H386" s="447"/>
      <c r="I386" s="448"/>
      <c r="J386" s="448"/>
      <c r="K386" s="448"/>
    </row>
    <row r="387" spans="1:11">
      <c r="A387" s="448"/>
      <c r="B387" s="448"/>
      <c r="C387" s="448"/>
      <c r="D387" s="448"/>
      <c r="E387" s="448"/>
      <c r="F387" s="448"/>
      <c r="G387" s="446"/>
      <c r="H387" s="447"/>
      <c r="I387" s="448"/>
      <c r="J387" s="448"/>
      <c r="K387" s="448"/>
    </row>
    <row r="388" spans="1:11">
      <c r="A388" s="448"/>
      <c r="B388" s="448"/>
      <c r="C388" s="448"/>
      <c r="D388" s="448"/>
      <c r="E388" s="448"/>
      <c r="F388" s="448"/>
      <c r="G388" s="446"/>
      <c r="H388" s="447"/>
      <c r="I388" s="448"/>
      <c r="J388" s="448"/>
      <c r="K388" s="448"/>
    </row>
    <row r="389" spans="1:11">
      <c r="A389" s="448"/>
      <c r="B389" s="448"/>
      <c r="C389" s="448"/>
      <c r="D389" s="448"/>
      <c r="E389" s="448"/>
      <c r="F389" s="448"/>
      <c r="G389" s="446"/>
      <c r="H389" s="447"/>
      <c r="I389" s="448"/>
      <c r="J389" s="448"/>
      <c r="K389" s="448"/>
    </row>
    <row r="390" spans="1:11">
      <c r="A390" s="448"/>
      <c r="B390" s="448"/>
      <c r="C390" s="448"/>
      <c r="D390" s="448"/>
      <c r="E390" s="448"/>
      <c r="F390" s="448"/>
      <c r="G390" s="446"/>
      <c r="H390" s="447"/>
      <c r="I390" s="448"/>
      <c r="J390" s="448"/>
      <c r="K390" s="448"/>
    </row>
    <row r="391" spans="1:11">
      <c r="A391" s="448"/>
      <c r="B391" s="448"/>
      <c r="C391" s="448"/>
      <c r="D391" s="448"/>
      <c r="E391" s="448"/>
      <c r="F391" s="448"/>
      <c r="G391" s="446"/>
      <c r="H391" s="447"/>
      <c r="I391" s="448"/>
      <c r="J391" s="448"/>
      <c r="K391" s="448"/>
    </row>
    <row r="392" spans="1:11">
      <c r="A392" s="448"/>
      <c r="B392" s="448"/>
      <c r="C392" s="448"/>
      <c r="D392" s="448"/>
      <c r="E392" s="448"/>
      <c r="F392" s="448"/>
      <c r="G392" s="446"/>
      <c r="H392" s="447"/>
      <c r="I392" s="448"/>
      <c r="J392" s="448"/>
      <c r="K392" s="448"/>
    </row>
    <row r="393" spans="1:11">
      <c r="A393" s="448"/>
      <c r="B393" s="448"/>
      <c r="C393" s="448"/>
      <c r="D393" s="448"/>
      <c r="E393" s="448"/>
      <c r="F393" s="448"/>
      <c r="G393" s="446"/>
      <c r="H393" s="447"/>
      <c r="I393" s="448"/>
      <c r="J393" s="448"/>
      <c r="K393" s="448"/>
    </row>
    <row r="394" spans="1:11">
      <c r="A394" s="448"/>
      <c r="B394" s="448"/>
      <c r="C394" s="448"/>
      <c r="D394" s="448"/>
      <c r="E394" s="448"/>
      <c r="F394" s="448"/>
      <c r="G394" s="446"/>
      <c r="H394" s="447"/>
      <c r="I394" s="448"/>
      <c r="J394" s="448"/>
      <c r="K394" s="448"/>
    </row>
    <row r="395" spans="1:11">
      <c r="A395" s="448"/>
      <c r="B395" s="448"/>
      <c r="C395" s="448"/>
      <c r="D395" s="448"/>
      <c r="E395" s="448"/>
      <c r="F395" s="448"/>
      <c r="G395" s="446"/>
      <c r="H395" s="447"/>
      <c r="I395" s="448"/>
      <c r="J395" s="448"/>
      <c r="K395" s="448"/>
    </row>
    <row r="396" spans="1:11">
      <c r="A396" s="448"/>
      <c r="B396" s="448"/>
      <c r="C396" s="448"/>
      <c r="D396" s="448"/>
      <c r="E396" s="448"/>
      <c r="F396" s="448"/>
      <c r="G396" s="446"/>
      <c r="H396" s="447"/>
      <c r="I396" s="448"/>
      <c r="J396" s="448"/>
      <c r="K396" s="448"/>
    </row>
    <row r="397" spans="1:11">
      <c r="A397" s="448"/>
      <c r="B397" s="448"/>
      <c r="C397" s="448"/>
      <c r="D397" s="448"/>
      <c r="E397" s="448"/>
      <c r="F397" s="448"/>
      <c r="G397" s="446"/>
      <c r="H397" s="447"/>
      <c r="I397" s="448"/>
      <c r="J397" s="448"/>
      <c r="K397" s="448"/>
    </row>
    <row r="398" spans="1:11">
      <c r="A398" s="448"/>
      <c r="B398" s="448"/>
      <c r="C398" s="448"/>
      <c r="D398" s="448"/>
      <c r="E398" s="448"/>
      <c r="F398" s="448"/>
      <c r="G398" s="446"/>
      <c r="H398" s="447"/>
      <c r="I398" s="448"/>
      <c r="J398" s="448"/>
      <c r="K398" s="448"/>
    </row>
    <row r="399" spans="1:11">
      <c r="A399" s="448"/>
      <c r="B399" s="448"/>
      <c r="C399" s="448"/>
      <c r="D399" s="448"/>
      <c r="E399" s="448"/>
      <c r="F399" s="448"/>
      <c r="G399" s="446"/>
      <c r="H399" s="447"/>
      <c r="I399" s="448"/>
      <c r="J399" s="448"/>
      <c r="K399" s="448"/>
    </row>
    <row r="400" spans="1:11">
      <c r="A400" s="448"/>
      <c r="B400" s="448"/>
      <c r="C400" s="448"/>
      <c r="D400" s="448"/>
      <c r="E400" s="448"/>
      <c r="F400" s="448"/>
      <c r="G400" s="446"/>
      <c r="H400" s="447"/>
      <c r="I400" s="448"/>
      <c r="J400" s="448"/>
      <c r="K400" s="448"/>
    </row>
    <row r="401" spans="1:11">
      <c r="A401" s="448"/>
      <c r="B401" s="448"/>
      <c r="C401" s="448"/>
      <c r="D401" s="448"/>
      <c r="E401" s="448"/>
      <c r="F401" s="448"/>
      <c r="G401" s="446"/>
      <c r="H401" s="447"/>
      <c r="I401" s="448"/>
      <c r="J401" s="448"/>
      <c r="K401" s="448"/>
    </row>
    <row r="402" spans="1:11">
      <c r="A402" s="448"/>
      <c r="B402" s="448"/>
      <c r="C402" s="448"/>
      <c r="D402" s="448"/>
      <c r="E402" s="448"/>
      <c r="F402" s="448"/>
      <c r="G402" s="446"/>
      <c r="H402" s="447"/>
      <c r="I402" s="448"/>
      <c r="J402" s="448"/>
      <c r="K402" s="448"/>
    </row>
    <row r="403" spans="1:11">
      <c r="A403" s="448"/>
      <c r="B403" s="448"/>
      <c r="C403" s="448"/>
      <c r="D403" s="448"/>
      <c r="E403" s="448"/>
      <c r="F403" s="448"/>
      <c r="G403" s="446"/>
      <c r="H403" s="447"/>
      <c r="I403" s="448"/>
      <c r="J403" s="448"/>
      <c r="K403" s="448"/>
    </row>
    <row r="404" spans="1:11">
      <c r="A404" s="448"/>
      <c r="B404" s="448"/>
      <c r="C404" s="448"/>
      <c r="D404" s="448"/>
      <c r="E404" s="448"/>
      <c r="F404" s="448"/>
      <c r="G404" s="446"/>
      <c r="H404" s="447"/>
      <c r="I404" s="448"/>
      <c r="J404" s="448"/>
      <c r="K404" s="448"/>
    </row>
    <row r="405" spans="1:11">
      <c r="A405" s="448"/>
      <c r="B405" s="448"/>
      <c r="C405" s="448"/>
      <c r="D405" s="448"/>
      <c r="E405" s="448"/>
      <c r="F405" s="448"/>
      <c r="G405" s="446"/>
      <c r="H405" s="447"/>
      <c r="I405" s="448"/>
      <c r="J405" s="448"/>
      <c r="K405" s="448"/>
    </row>
    <row r="406" spans="1:11">
      <c r="A406" s="448"/>
      <c r="B406" s="448"/>
      <c r="C406" s="448"/>
      <c r="D406" s="448"/>
      <c r="E406" s="448"/>
      <c r="F406" s="448"/>
      <c r="G406" s="446"/>
      <c r="H406" s="447"/>
      <c r="I406" s="448"/>
      <c r="J406" s="448"/>
      <c r="K406" s="448"/>
    </row>
    <row r="407" spans="1:11">
      <c r="A407" s="448"/>
      <c r="B407" s="448"/>
      <c r="C407" s="448"/>
      <c r="D407" s="448"/>
      <c r="E407" s="448"/>
      <c r="F407" s="448"/>
      <c r="G407" s="446"/>
      <c r="H407" s="447"/>
      <c r="I407" s="448"/>
      <c r="J407" s="448"/>
      <c r="K407" s="448"/>
    </row>
    <row r="408" spans="1:11">
      <c r="A408" s="448"/>
      <c r="B408" s="448"/>
      <c r="C408" s="448"/>
      <c r="D408" s="448"/>
      <c r="E408" s="448"/>
      <c r="F408" s="448"/>
      <c r="G408" s="446"/>
      <c r="H408" s="447"/>
      <c r="I408" s="448"/>
      <c r="J408" s="448"/>
      <c r="K408" s="448"/>
    </row>
    <row r="409" spans="1:11">
      <c r="A409" s="448"/>
      <c r="B409" s="448"/>
      <c r="C409" s="448"/>
      <c r="D409" s="448"/>
      <c r="E409" s="448"/>
      <c r="F409" s="448"/>
      <c r="G409" s="446"/>
      <c r="H409" s="447"/>
      <c r="I409" s="448"/>
      <c r="J409" s="448"/>
      <c r="K409" s="448"/>
    </row>
    <row r="410" spans="1:11">
      <c r="A410" s="448"/>
      <c r="B410" s="448"/>
      <c r="C410" s="448"/>
      <c r="D410" s="448"/>
      <c r="E410" s="448"/>
      <c r="F410" s="448"/>
      <c r="G410" s="446"/>
      <c r="H410" s="447"/>
      <c r="I410" s="448"/>
      <c r="J410" s="448"/>
      <c r="K410" s="448"/>
    </row>
    <row r="411" spans="1:11">
      <c r="A411" s="448"/>
      <c r="B411" s="448"/>
      <c r="C411" s="448"/>
      <c r="D411" s="448"/>
      <c r="E411" s="448"/>
      <c r="F411" s="448"/>
      <c r="G411" s="446"/>
      <c r="H411" s="447"/>
      <c r="I411" s="448"/>
      <c r="J411" s="448"/>
      <c r="K411" s="448"/>
    </row>
    <row r="412" spans="1:11">
      <c r="A412" s="448"/>
      <c r="B412" s="448"/>
      <c r="C412" s="448"/>
      <c r="D412" s="448"/>
      <c r="E412" s="448"/>
      <c r="F412" s="448"/>
      <c r="G412" s="446"/>
      <c r="H412" s="447"/>
      <c r="I412" s="448"/>
      <c r="J412" s="448"/>
      <c r="K412" s="448"/>
    </row>
    <row r="413" spans="1:11">
      <c r="A413" s="448"/>
      <c r="B413" s="448"/>
      <c r="C413" s="448"/>
      <c r="D413" s="448"/>
      <c r="E413" s="448"/>
      <c r="F413" s="448"/>
      <c r="G413" s="446"/>
      <c r="H413" s="447"/>
      <c r="I413" s="448"/>
      <c r="J413" s="448"/>
      <c r="K413" s="448"/>
    </row>
    <row r="414" spans="1:11">
      <c r="A414" s="448"/>
      <c r="B414" s="448"/>
      <c r="C414" s="448"/>
      <c r="D414" s="448"/>
      <c r="E414" s="448"/>
      <c r="F414" s="448"/>
      <c r="G414" s="446"/>
      <c r="H414" s="447"/>
      <c r="I414" s="448"/>
      <c r="J414" s="448"/>
      <c r="K414" s="448"/>
    </row>
    <row r="415" spans="1:11">
      <c r="A415" s="448"/>
      <c r="B415" s="448"/>
      <c r="C415" s="448"/>
      <c r="D415" s="448"/>
      <c r="E415" s="448"/>
      <c r="F415" s="448"/>
      <c r="G415" s="448"/>
      <c r="H415" s="447"/>
      <c r="I415" s="448"/>
      <c r="J415" s="448"/>
      <c r="K415" s="448"/>
    </row>
    <row r="416" spans="1:11">
      <c r="A416" s="448"/>
      <c r="B416" s="448"/>
      <c r="C416" s="448"/>
      <c r="D416" s="448"/>
      <c r="E416" s="448"/>
      <c r="F416" s="448"/>
      <c r="G416" s="448"/>
      <c r="H416" s="447"/>
      <c r="I416" s="448"/>
      <c r="J416" s="448"/>
      <c r="K416" s="448"/>
    </row>
    <row r="417" spans="1:11">
      <c r="A417" s="448"/>
      <c r="B417" s="448"/>
      <c r="C417" s="448"/>
      <c r="D417" s="448"/>
      <c r="E417" s="448"/>
      <c r="F417" s="448"/>
      <c r="G417" s="448"/>
      <c r="H417" s="447"/>
      <c r="I417" s="448"/>
      <c r="J417" s="448"/>
      <c r="K417" s="448"/>
    </row>
    <row r="418" spans="1:11">
      <c r="A418" s="448"/>
      <c r="B418" s="448"/>
      <c r="C418" s="448"/>
      <c r="D418" s="448"/>
      <c r="E418" s="448"/>
      <c r="F418" s="448"/>
      <c r="G418" s="448"/>
      <c r="H418" s="447"/>
      <c r="I418" s="448"/>
      <c r="J418" s="448"/>
      <c r="K418" s="448"/>
    </row>
    <row r="419" spans="1:11">
      <c r="A419" s="448"/>
      <c r="B419" s="448"/>
      <c r="C419" s="448"/>
      <c r="D419" s="448"/>
      <c r="E419" s="448"/>
      <c r="F419" s="448"/>
      <c r="G419" s="448"/>
      <c r="H419" s="447"/>
      <c r="I419" s="448"/>
      <c r="J419" s="448"/>
      <c r="K419" s="448"/>
    </row>
    <row r="420" spans="1:11">
      <c r="A420" s="448"/>
      <c r="B420" s="448"/>
      <c r="C420" s="448"/>
      <c r="D420" s="448"/>
      <c r="E420" s="448"/>
      <c r="F420" s="448"/>
      <c r="G420" s="448"/>
      <c r="H420" s="447"/>
      <c r="I420" s="448"/>
      <c r="J420" s="448"/>
      <c r="K420" s="448"/>
    </row>
    <row r="421" spans="1:11">
      <c r="A421" s="448"/>
      <c r="B421" s="448"/>
      <c r="C421" s="448"/>
      <c r="D421" s="448"/>
      <c r="E421" s="448"/>
      <c r="F421" s="448"/>
      <c r="G421" s="448"/>
      <c r="H421" s="447"/>
      <c r="I421" s="448"/>
      <c r="J421" s="448"/>
      <c r="K421" s="448"/>
    </row>
    <row r="422" spans="1:11">
      <c r="A422" s="448"/>
      <c r="B422" s="448"/>
      <c r="C422" s="448"/>
      <c r="D422" s="448"/>
      <c r="E422" s="448"/>
      <c r="F422" s="448"/>
      <c r="G422" s="448"/>
      <c r="H422" s="447"/>
      <c r="I422" s="448"/>
      <c r="J422" s="448"/>
      <c r="K422" s="448"/>
    </row>
    <row r="423" spans="1:11">
      <c r="A423" s="448"/>
      <c r="B423" s="448"/>
      <c r="C423" s="448"/>
      <c r="D423" s="448"/>
      <c r="E423" s="448"/>
      <c r="F423" s="448"/>
      <c r="G423" s="448"/>
      <c r="H423" s="447"/>
      <c r="I423" s="448"/>
      <c r="J423" s="448"/>
      <c r="K423" s="448"/>
    </row>
    <row r="424" spans="1:11">
      <c r="A424" s="448"/>
      <c r="B424" s="448"/>
      <c r="C424" s="448"/>
      <c r="D424" s="448"/>
      <c r="E424" s="448"/>
      <c r="F424" s="448"/>
      <c r="G424" s="448"/>
      <c r="H424" s="447"/>
      <c r="I424" s="448"/>
      <c r="J424" s="448"/>
      <c r="K424" s="448"/>
    </row>
    <row r="425" spans="1:11">
      <c r="A425" s="448"/>
      <c r="B425" s="448"/>
      <c r="C425" s="448"/>
      <c r="D425" s="448"/>
      <c r="E425" s="448"/>
      <c r="F425" s="448"/>
      <c r="G425" s="448"/>
      <c r="H425" s="447"/>
      <c r="I425" s="448"/>
      <c r="J425" s="448"/>
      <c r="K425" s="448"/>
    </row>
    <row r="426" spans="1:11">
      <c r="A426" s="448"/>
      <c r="B426" s="448"/>
      <c r="C426" s="448"/>
      <c r="D426" s="448"/>
      <c r="E426" s="448"/>
      <c r="F426" s="448"/>
      <c r="G426" s="448"/>
      <c r="H426" s="447"/>
      <c r="I426" s="448"/>
      <c r="J426" s="448"/>
      <c r="K426" s="448"/>
    </row>
    <row r="427" spans="1:11">
      <c r="A427" s="448"/>
      <c r="B427" s="448"/>
      <c r="C427" s="448"/>
      <c r="D427" s="448"/>
      <c r="E427" s="448"/>
      <c r="F427" s="448"/>
      <c r="G427" s="448"/>
      <c r="H427" s="447"/>
      <c r="I427" s="448"/>
      <c r="J427" s="448"/>
      <c r="K427" s="448"/>
    </row>
    <row r="428" spans="1:11">
      <c r="A428" s="448"/>
      <c r="B428" s="448"/>
      <c r="C428" s="448"/>
      <c r="D428" s="448"/>
      <c r="E428" s="448"/>
      <c r="F428" s="448"/>
      <c r="G428" s="448"/>
      <c r="H428" s="447"/>
      <c r="I428" s="448"/>
      <c r="J428" s="448"/>
      <c r="K428" s="448"/>
    </row>
    <row r="429" spans="1:11">
      <c r="A429" s="448"/>
      <c r="B429" s="448"/>
      <c r="C429" s="448"/>
      <c r="D429" s="448"/>
      <c r="E429" s="448"/>
      <c r="F429" s="448"/>
      <c r="G429" s="448"/>
      <c r="H429" s="447"/>
      <c r="I429" s="448"/>
      <c r="J429" s="448"/>
      <c r="K429" s="448"/>
    </row>
    <row r="430" spans="1:11">
      <c r="A430" s="448"/>
      <c r="B430" s="448"/>
      <c r="C430" s="448"/>
      <c r="D430" s="448"/>
      <c r="E430" s="448"/>
      <c r="F430" s="448"/>
      <c r="G430" s="448"/>
      <c r="H430" s="447"/>
      <c r="I430" s="448"/>
      <c r="J430" s="448"/>
      <c r="K430" s="448"/>
    </row>
    <row r="431" spans="1:11">
      <c r="A431" s="448"/>
      <c r="B431" s="448"/>
      <c r="C431" s="448"/>
      <c r="D431" s="448"/>
      <c r="E431" s="448"/>
      <c r="F431" s="448"/>
      <c r="G431" s="448"/>
      <c r="H431" s="447"/>
      <c r="I431" s="448"/>
      <c r="J431" s="448"/>
      <c r="K431" s="448"/>
    </row>
    <row r="432" spans="1:11">
      <c r="A432" s="448"/>
      <c r="B432" s="448"/>
      <c r="C432" s="448"/>
      <c r="D432" s="448"/>
      <c r="E432" s="448"/>
      <c r="F432" s="448"/>
      <c r="G432" s="448"/>
      <c r="H432" s="447"/>
      <c r="I432" s="448"/>
      <c r="J432" s="448"/>
      <c r="K432" s="448"/>
    </row>
    <row r="433" spans="1:11">
      <c r="A433" s="448"/>
      <c r="B433" s="448"/>
      <c r="C433" s="448"/>
      <c r="D433" s="448"/>
      <c r="E433" s="448"/>
      <c r="F433" s="448"/>
      <c r="G433" s="448"/>
      <c r="H433" s="447"/>
      <c r="I433" s="448"/>
      <c r="J433" s="448"/>
      <c r="K433" s="448"/>
    </row>
    <row r="434" spans="1:11">
      <c r="A434" s="448"/>
      <c r="B434" s="448"/>
      <c r="C434" s="448"/>
      <c r="D434" s="448"/>
      <c r="E434" s="448"/>
      <c r="F434" s="448"/>
      <c r="G434" s="448"/>
      <c r="H434" s="447"/>
      <c r="I434" s="448"/>
      <c r="J434" s="448"/>
      <c r="K434" s="448"/>
    </row>
    <row r="435" spans="1:11">
      <c r="A435" s="448"/>
      <c r="B435" s="448"/>
      <c r="C435" s="448"/>
      <c r="D435" s="448"/>
      <c r="E435" s="448"/>
      <c r="F435" s="448"/>
      <c r="G435" s="448"/>
      <c r="H435" s="447"/>
      <c r="I435" s="448"/>
      <c r="J435" s="448"/>
      <c r="K435" s="448"/>
    </row>
    <row r="436" spans="1:11">
      <c r="A436" s="448"/>
      <c r="B436" s="448"/>
      <c r="C436" s="448"/>
      <c r="D436" s="448"/>
      <c r="E436" s="448"/>
      <c r="F436" s="448"/>
      <c r="G436" s="448"/>
      <c r="H436" s="447"/>
      <c r="I436" s="448"/>
      <c r="J436" s="448"/>
      <c r="K436" s="448"/>
    </row>
    <row r="437" spans="1:11">
      <c r="A437" s="448"/>
      <c r="B437" s="448"/>
      <c r="C437" s="448"/>
      <c r="D437" s="448"/>
      <c r="E437" s="448"/>
      <c r="F437" s="448"/>
      <c r="G437" s="448"/>
      <c r="H437" s="447"/>
      <c r="I437" s="448"/>
      <c r="J437" s="448"/>
      <c r="K437" s="448"/>
    </row>
    <row r="438" spans="1:11">
      <c r="A438" s="448"/>
      <c r="B438" s="448"/>
      <c r="C438" s="448"/>
      <c r="D438" s="448"/>
      <c r="E438" s="448"/>
      <c r="F438" s="448"/>
      <c r="G438" s="448"/>
      <c r="H438" s="447"/>
      <c r="I438" s="448"/>
      <c r="J438" s="448"/>
      <c r="K438" s="448"/>
    </row>
    <row r="439" spans="1:11">
      <c r="A439" s="448"/>
      <c r="B439" s="448"/>
      <c r="C439" s="448"/>
      <c r="D439" s="448"/>
      <c r="E439" s="448"/>
      <c r="F439" s="448"/>
      <c r="G439" s="448"/>
      <c r="H439" s="447"/>
      <c r="I439" s="448"/>
      <c r="J439" s="448"/>
      <c r="K439" s="448"/>
    </row>
    <row r="440" spans="1:11">
      <c r="A440" s="448"/>
      <c r="B440" s="448"/>
      <c r="C440" s="448"/>
      <c r="D440" s="448"/>
      <c r="E440" s="448"/>
      <c r="F440" s="448"/>
      <c r="G440" s="448"/>
      <c r="H440" s="447"/>
      <c r="I440" s="448"/>
      <c r="J440" s="448"/>
      <c r="K440" s="448"/>
    </row>
    <row r="441" spans="1:11">
      <c r="A441" s="448"/>
      <c r="B441" s="448"/>
      <c r="C441" s="448"/>
      <c r="D441" s="448"/>
      <c r="E441" s="448"/>
      <c r="F441" s="448"/>
      <c r="G441" s="448"/>
      <c r="H441" s="447"/>
      <c r="I441" s="448"/>
      <c r="J441" s="448"/>
      <c r="K441" s="448"/>
    </row>
    <row r="442" spans="1:11">
      <c r="A442" s="448"/>
      <c r="B442" s="448"/>
      <c r="C442" s="448"/>
      <c r="D442" s="448"/>
      <c r="E442" s="448"/>
      <c r="F442" s="448"/>
      <c r="G442" s="448"/>
      <c r="H442" s="447"/>
      <c r="I442" s="448"/>
      <c r="J442" s="448"/>
      <c r="K442" s="448"/>
    </row>
    <row r="443" spans="1:11">
      <c r="A443" s="448"/>
      <c r="B443" s="448"/>
      <c r="C443" s="448"/>
      <c r="D443" s="448"/>
      <c r="E443" s="448"/>
      <c r="F443" s="448"/>
      <c r="G443" s="448"/>
      <c r="H443" s="447"/>
      <c r="I443" s="448"/>
      <c r="J443" s="448"/>
      <c r="K443" s="448"/>
    </row>
    <row r="444" spans="1:11">
      <c r="A444" s="448"/>
      <c r="B444" s="448"/>
      <c r="C444" s="448"/>
      <c r="D444" s="448"/>
      <c r="E444" s="448"/>
      <c r="F444" s="448"/>
      <c r="G444" s="448"/>
      <c r="H444" s="447"/>
      <c r="I444" s="448"/>
      <c r="J444" s="448"/>
      <c r="K444" s="448"/>
    </row>
    <row r="445" spans="1:11">
      <c r="A445" s="448"/>
      <c r="B445" s="448"/>
      <c r="C445" s="448"/>
      <c r="D445" s="448"/>
      <c r="E445" s="448"/>
      <c r="F445" s="448"/>
      <c r="G445" s="448"/>
      <c r="H445" s="447"/>
      <c r="I445" s="448"/>
      <c r="J445" s="448"/>
      <c r="K445" s="448"/>
    </row>
    <row r="446" spans="1:11">
      <c r="A446" s="448"/>
      <c r="B446" s="448"/>
      <c r="C446" s="448"/>
      <c r="D446" s="448"/>
      <c r="E446" s="448"/>
      <c r="F446" s="448"/>
      <c r="G446" s="448"/>
      <c r="H446" s="447"/>
      <c r="I446" s="448"/>
      <c r="J446" s="448"/>
      <c r="K446" s="448"/>
    </row>
    <row r="447" spans="1:11">
      <c r="A447" s="448"/>
      <c r="B447" s="448"/>
      <c r="C447" s="448"/>
      <c r="D447" s="448"/>
      <c r="E447" s="448"/>
      <c r="F447" s="448"/>
      <c r="G447" s="448"/>
      <c r="H447" s="447"/>
      <c r="I447" s="448"/>
      <c r="J447" s="448"/>
      <c r="K447" s="448"/>
    </row>
    <row r="448" spans="1:11">
      <c r="A448" s="448"/>
      <c r="B448" s="448"/>
      <c r="C448" s="448"/>
      <c r="D448" s="448"/>
      <c r="E448" s="448"/>
      <c r="F448" s="448"/>
      <c r="G448" s="448"/>
      <c r="H448" s="447"/>
      <c r="I448" s="448"/>
      <c r="J448" s="448"/>
      <c r="K448" s="448"/>
    </row>
    <row r="449" spans="1:11">
      <c r="A449" s="448"/>
      <c r="B449" s="448"/>
      <c r="C449" s="448"/>
      <c r="D449" s="448"/>
      <c r="E449" s="448"/>
      <c r="F449" s="448"/>
      <c r="G449" s="448"/>
      <c r="H449" s="447"/>
      <c r="I449" s="448"/>
      <c r="J449" s="448"/>
      <c r="K449" s="448"/>
    </row>
    <row r="450" spans="1:11">
      <c r="A450" s="448"/>
      <c r="B450" s="448"/>
      <c r="C450" s="448"/>
      <c r="D450" s="448"/>
      <c r="E450" s="448"/>
      <c r="F450" s="448"/>
      <c r="G450" s="448"/>
      <c r="H450" s="447"/>
      <c r="I450" s="448"/>
      <c r="J450" s="448"/>
      <c r="K450" s="448"/>
    </row>
    <row r="451" spans="1:11">
      <c r="A451" s="448"/>
      <c r="B451" s="448"/>
      <c r="C451" s="448"/>
      <c r="D451" s="448"/>
      <c r="E451" s="448"/>
      <c r="F451" s="448"/>
      <c r="G451" s="448"/>
      <c r="H451" s="447"/>
      <c r="I451" s="448"/>
      <c r="J451" s="448"/>
      <c r="K451" s="448"/>
    </row>
    <row r="452" spans="1:11">
      <c r="A452" s="448"/>
      <c r="B452" s="448"/>
      <c r="C452" s="448"/>
      <c r="D452" s="448"/>
      <c r="E452" s="448"/>
      <c r="F452" s="448"/>
      <c r="G452" s="448"/>
      <c r="H452" s="447"/>
      <c r="I452" s="448"/>
      <c r="J452" s="448"/>
      <c r="K452" s="448"/>
    </row>
    <row r="453" spans="1:11">
      <c r="A453" s="448"/>
      <c r="B453" s="448"/>
      <c r="C453" s="448"/>
      <c r="D453" s="448"/>
      <c r="E453" s="448"/>
      <c r="F453" s="448"/>
      <c r="G453" s="448"/>
      <c r="H453" s="447"/>
      <c r="I453" s="448"/>
      <c r="J453" s="448"/>
      <c r="K453" s="448"/>
    </row>
    <row r="454" spans="1:11">
      <c r="A454" s="448"/>
      <c r="B454" s="448"/>
      <c r="C454" s="448"/>
      <c r="D454" s="448"/>
      <c r="E454" s="448"/>
      <c r="F454" s="448"/>
      <c r="G454" s="448"/>
      <c r="H454" s="447"/>
      <c r="I454" s="448"/>
      <c r="J454" s="448"/>
      <c r="K454" s="448"/>
    </row>
    <row r="455" spans="1:11">
      <c r="A455" s="448"/>
      <c r="B455" s="448"/>
      <c r="C455" s="448"/>
      <c r="D455" s="448"/>
      <c r="E455" s="448"/>
      <c r="F455" s="448"/>
      <c r="G455" s="448"/>
      <c r="H455" s="447"/>
      <c r="I455" s="448"/>
      <c r="J455" s="448"/>
      <c r="K455" s="448"/>
    </row>
    <row r="456" spans="1:11">
      <c r="A456" s="448"/>
      <c r="B456" s="448"/>
      <c r="C456" s="448"/>
      <c r="D456" s="448"/>
      <c r="E456" s="448"/>
      <c r="F456" s="448"/>
      <c r="G456" s="448"/>
      <c r="H456" s="447"/>
      <c r="I456" s="448"/>
      <c r="J456" s="448"/>
      <c r="K456" s="448"/>
    </row>
    <row r="457" spans="1:11">
      <c r="A457" s="448"/>
      <c r="B457" s="448"/>
      <c r="C457" s="448"/>
      <c r="D457" s="448"/>
      <c r="E457" s="448"/>
      <c r="F457" s="448"/>
      <c r="G457" s="448"/>
      <c r="H457" s="447"/>
      <c r="I457" s="448"/>
      <c r="J457" s="448"/>
      <c r="K457" s="448"/>
    </row>
    <row r="458" spans="1:11">
      <c r="A458" s="448"/>
      <c r="B458" s="448"/>
      <c r="C458" s="448"/>
      <c r="D458" s="448"/>
      <c r="E458" s="448"/>
      <c r="F458" s="448"/>
      <c r="G458" s="448"/>
      <c r="H458" s="447"/>
      <c r="I458" s="448"/>
      <c r="J458" s="448"/>
      <c r="K458" s="448"/>
    </row>
    <row r="459" spans="1:11">
      <c r="A459" s="448"/>
      <c r="B459" s="448"/>
      <c r="C459" s="448"/>
      <c r="D459" s="448"/>
      <c r="E459" s="448"/>
      <c r="F459" s="448"/>
      <c r="G459" s="448"/>
      <c r="H459" s="447"/>
      <c r="I459" s="448"/>
      <c r="J459" s="448"/>
      <c r="K459" s="448"/>
    </row>
    <row r="460" spans="1:11">
      <c r="A460" s="448"/>
      <c r="B460" s="448"/>
      <c r="C460" s="448"/>
      <c r="D460" s="448"/>
      <c r="E460" s="448"/>
      <c r="F460" s="448"/>
      <c r="G460" s="448"/>
      <c r="H460" s="447"/>
      <c r="I460" s="448"/>
      <c r="J460" s="448"/>
      <c r="K460" s="448"/>
    </row>
    <row r="461" spans="1:11">
      <c r="A461" s="448"/>
      <c r="B461" s="448"/>
      <c r="C461" s="448"/>
      <c r="D461" s="448"/>
      <c r="E461" s="448"/>
      <c r="F461" s="448"/>
      <c r="G461" s="448"/>
      <c r="H461" s="447"/>
      <c r="I461" s="448"/>
      <c r="J461" s="448"/>
      <c r="K461" s="448"/>
    </row>
    <row r="462" spans="1:11">
      <c r="A462" s="448"/>
      <c r="B462" s="448"/>
      <c r="C462" s="448"/>
      <c r="D462" s="448"/>
      <c r="E462" s="448"/>
      <c r="F462" s="448"/>
      <c r="G462" s="448"/>
      <c r="H462" s="447"/>
      <c r="I462" s="448"/>
      <c r="J462" s="448"/>
      <c r="K462" s="448"/>
    </row>
    <row r="463" spans="1:11">
      <c r="A463" s="448"/>
      <c r="B463" s="448"/>
      <c r="C463" s="448"/>
      <c r="D463" s="448"/>
      <c r="E463" s="448"/>
      <c r="F463" s="448"/>
      <c r="G463" s="448"/>
      <c r="H463" s="447"/>
      <c r="I463" s="448"/>
      <c r="J463" s="448"/>
      <c r="K463" s="448"/>
    </row>
    <row r="464" spans="1:11">
      <c r="A464" s="448"/>
      <c r="B464" s="448"/>
      <c r="C464" s="448"/>
      <c r="D464" s="448"/>
      <c r="E464" s="448"/>
      <c r="F464" s="448"/>
      <c r="G464" s="448"/>
      <c r="H464" s="447"/>
      <c r="I464" s="448"/>
      <c r="J464" s="448"/>
      <c r="K464" s="448"/>
    </row>
    <row r="465" spans="1:11">
      <c r="A465" s="448"/>
      <c r="B465" s="448"/>
      <c r="C465" s="448"/>
      <c r="D465" s="448"/>
      <c r="E465" s="448"/>
      <c r="F465" s="448"/>
      <c r="G465" s="448"/>
      <c r="H465" s="447"/>
      <c r="I465" s="448"/>
      <c r="J465" s="448"/>
      <c r="K465" s="448"/>
    </row>
    <row r="466" spans="1:11">
      <c r="A466" s="448"/>
      <c r="B466" s="448"/>
      <c r="C466" s="448"/>
      <c r="D466" s="448"/>
      <c r="E466" s="448"/>
      <c r="F466" s="448"/>
      <c r="G466" s="448"/>
      <c r="H466" s="447"/>
      <c r="I466" s="448"/>
      <c r="J466" s="448"/>
      <c r="K466" s="448"/>
    </row>
    <row r="467" spans="1:11">
      <c r="A467" s="448"/>
      <c r="B467" s="448"/>
      <c r="C467" s="448"/>
      <c r="D467" s="448"/>
      <c r="E467" s="448"/>
      <c r="F467" s="448"/>
      <c r="G467" s="448"/>
      <c r="H467" s="447"/>
      <c r="I467" s="448"/>
      <c r="J467" s="448"/>
      <c r="K467" s="448"/>
    </row>
    <row r="468" spans="1:11">
      <c r="A468" s="448"/>
      <c r="B468" s="448"/>
      <c r="C468" s="448"/>
      <c r="D468" s="448"/>
      <c r="E468" s="448"/>
      <c r="F468" s="448"/>
      <c r="G468" s="448"/>
      <c r="H468" s="447"/>
      <c r="I468" s="448"/>
      <c r="J468" s="448"/>
      <c r="K468" s="448"/>
    </row>
    <row r="469" spans="1:11">
      <c r="A469" s="448"/>
      <c r="B469" s="448"/>
      <c r="C469" s="448"/>
      <c r="D469" s="448"/>
      <c r="E469" s="448"/>
      <c r="F469" s="448"/>
      <c r="G469" s="448"/>
      <c r="H469" s="447"/>
      <c r="I469" s="448"/>
      <c r="J469" s="448"/>
      <c r="K469" s="448"/>
    </row>
    <row r="470" spans="1:11">
      <c r="A470" s="448"/>
      <c r="B470" s="448"/>
      <c r="C470" s="448"/>
      <c r="D470" s="448"/>
      <c r="E470" s="448"/>
      <c r="F470" s="448"/>
      <c r="G470" s="448"/>
      <c r="H470" s="447"/>
      <c r="I470" s="448"/>
      <c r="J470" s="448"/>
      <c r="K470" s="448"/>
    </row>
    <row r="471" spans="1:11">
      <c r="A471" s="448"/>
      <c r="B471" s="448"/>
      <c r="C471" s="448"/>
      <c r="D471" s="448"/>
      <c r="E471" s="448"/>
      <c r="F471" s="448"/>
      <c r="G471" s="448"/>
      <c r="H471" s="447"/>
      <c r="I471" s="448"/>
      <c r="J471" s="448"/>
      <c r="K471" s="448"/>
    </row>
    <row r="472" spans="1:11">
      <c r="A472" s="448"/>
      <c r="B472" s="448"/>
      <c r="C472" s="448"/>
      <c r="D472" s="448"/>
      <c r="E472" s="448"/>
      <c r="F472" s="448"/>
      <c r="G472" s="448"/>
      <c r="H472" s="447"/>
      <c r="I472" s="448"/>
      <c r="J472" s="448"/>
      <c r="K472" s="448"/>
    </row>
    <row r="473" spans="1:11">
      <c r="A473" s="448"/>
      <c r="B473" s="448"/>
      <c r="C473" s="448"/>
      <c r="D473" s="448"/>
      <c r="E473" s="448"/>
      <c r="F473" s="448"/>
      <c r="G473" s="448"/>
      <c r="H473" s="447"/>
      <c r="I473" s="448"/>
      <c r="J473" s="448"/>
      <c r="K473" s="448"/>
    </row>
    <row r="474" spans="1:11">
      <c r="A474" s="448"/>
      <c r="B474" s="448"/>
      <c r="C474" s="448"/>
      <c r="D474" s="448"/>
      <c r="E474" s="448"/>
      <c r="F474" s="448"/>
      <c r="G474" s="448"/>
      <c r="H474" s="447"/>
      <c r="I474" s="448"/>
      <c r="J474" s="448"/>
      <c r="K474" s="448"/>
    </row>
    <row r="475" spans="1:11">
      <c r="A475" s="448"/>
      <c r="B475" s="448"/>
      <c r="C475" s="448"/>
      <c r="D475" s="448"/>
      <c r="E475" s="448"/>
      <c r="F475" s="448"/>
      <c r="G475" s="448"/>
      <c r="H475" s="447"/>
      <c r="I475" s="448"/>
      <c r="J475" s="448"/>
      <c r="K475" s="448"/>
    </row>
    <row r="476" spans="1:11">
      <c r="A476" s="448"/>
      <c r="B476" s="448"/>
      <c r="C476" s="448"/>
      <c r="D476" s="448"/>
      <c r="E476" s="448"/>
      <c r="F476" s="448"/>
      <c r="G476" s="448"/>
      <c r="H476" s="447"/>
      <c r="I476" s="448"/>
      <c r="J476" s="448"/>
      <c r="K476" s="448"/>
    </row>
    <row r="477" spans="1:11">
      <c r="A477" s="448"/>
      <c r="B477" s="448"/>
      <c r="C477" s="448"/>
      <c r="D477" s="448"/>
      <c r="E477" s="448"/>
      <c r="F477" s="448"/>
      <c r="G477" s="448"/>
      <c r="H477" s="447"/>
      <c r="I477" s="448"/>
      <c r="J477" s="448"/>
      <c r="K477" s="448"/>
    </row>
    <row r="478" spans="1:11">
      <c r="A478" s="448"/>
      <c r="B478" s="448"/>
      <c r="C478" s="448"/>
      <c r="D478" s="448"/>
      <c r="E478" s="448"/>
      <c r="F478" s="448"/>
      <c r="G478" s="448"/>
      <c r="H478" s="447"/>
      <c r="I478" s="448"/>
      <c r="J478" s="448"/>
      <c r="K478" s="448"/>
    </row>
    <row r="479" spans="1:11">
      <c r="A479" s="448"/>
      <c r="B479" s="448"/>
      <c r="C479" s="448"/>
      <c r="D479" s="448"/>
      <c r="E479" s="448"/>
      <c r="F479" s="448"/>
      <c r="G479" s="448"/>
      <c r="H479" s="447"/>
      <c r="I479" s="448"/>
      <c r="J479" s="448"/>
      <c r="K479" s="448"/>
    </row>
    <row r="480" spans="1:11">
      <c r="A480" s="448"/>
      <c r="B480" s="448"/>
      <c r="C480" s="448"/>
      <c r="D480" s="448"/>
      <c r="E480" s="448"/>
      <c r="F480" s="448"/>
      <c r="G480" s="448"/>
      <c r="H480" s="447"/>
      <c r="I480" s="448"/>
      <c r="J480" s="448"/>
      <c r="K480" s="448"/>
    </row>
    <row r="481" spans="1:11">
      <c r="A481" s="448"/>
      <c r="B481" s="448"/>
      <c r="C481" s="448"/>
      <c r="D481" s="448"/>
      <c r="E481" s="448"/>
      <c r="F481" s="448"/>
      <c r="G481" s="448"/>
      <c r="H481" s="447"/>
      <c r="I481" s="448"/>
      <c r="J481" s="448"/>
      <c r="K481" s="448"/>
    </row>
    <row r="482" spans="1:11">
      <c r="A482" s="448"/>
      <c r="B482" s="448"/>
      <c r="C482" s="448"/>
      <c r="D482" s="448"/>
      <c r="E482" s="448"/>
      <c r="F482" s="448"/>
      <c r="G482" s="448"/>
      <c r="H482" s="447"/>
      <c r="I482" s="448"/>
      <c r="J482" s="448"/>
      <c r="K482" s="448"/>
    </row>
    <row r="483" spans="1:11">
      <c r="A483" s="448"/>
      <c r="B483" s="448"/>
      <c r="C483" s="448"/>
      <c r="D483" s="448"/>
      <c r="E483" s="448"/>
      <c r="F483" s="448"/>
      <c r="G483" s="448"/>
      <c r="H483" s="447"/>
      <c r="I483" s="448"/>
      <c r="J483" s="448"/>
      <c r="K483" s="448"/>
    </row>
    <row r="484" spans="1:11">
      <c r="A484" s="448"/>
      <c r="B484" s="448"/>
      <c r="C484" s="448"/>
      <c r="D484" s="448"/>
      <c r="E484" s="448"/>
      <c r="F484" s="448"/>
      <c r="G484" s="448"/>
      <c r="H484" s="447"/>
      <c r="I484" s="448"/>
      <c r="J484" s="448"/>
      <c r="K484" s="448"/>
    </row>
    <row r="485" spans="1:11">
      <c r="A485" s="448"/>
      <c r="B485" s="448"/>
      <c r="C485" s="448"/>
      <c r="D485" s="448"/>
      <c r="E485" s="448"/>
      <c r="F485" s="448"/>
      <c r="G485" s="448"/>
      <c r="H485" s="447"/>
      <c r="I485" s="448"/>
      <c r="J485" s="448"/>
      <c r="K485" s="448"/>
    </row>
    <row r="486" spans="1:11">
      <c r="A486" s="448"/>
      <c r="B486" s="448"/>
      <c r="C486" s="448"/>
      <c r="D486" s="448"/>
      <c r="E486" s="448"/>
      <c r="F486" s="448"/>
      <c r="G486" s="448"/>
      <c r="H486" s="447"/>
      <c r="I486" s="448"/>
      <c r="J486" s="448"/>
      <c r="K486" s="448"/>
    </row>
    <row r="487" spans="1:11">
      <c r="A487" s="448"/>
      <c r="B487" s="448"/>
      <c r="C487" s="448"/>
      <c r="D487" s="448"/>
      <c r="E487" s="448"/>
      <c r="F487" s="448"/>
      <c r="G487" s="448"/>
      <c r="H487" s="447"/>
      <c r="I487" s="448"/>
      <c r="J487" s="448"/>
      <c r="K487" s="448"/>
    </row>
    <row r="488" spans="1:11">
      <c r="A488" s="448"/>
      <c r="B488" s="448"/>
      <c r="C488" s="448"/>
      <c r="D488" s="448"/>
      <c r="E488" s="448"/>
      <c r="F488" s="448"/>
      <c r="G488" s="448"/>
      <c r="H488" s="447"/>
      <c r="I488" s="448"/>
      <c r="J488" s="448"/>
      <c r="K488" s="448"/>
    </row>
    <row r="489" spans="1:11">
      <c r="A489" s="448"/>
      <c r="B489" s="448"/>
      <c r="C489" s="448"/>
      <c r="D489" s="448"/>
      <c r="E489" s="448"/>
      <c r="F489" s="448"/>
      <c r="G489" s="448"/>
      <c r="H489" s="447"/>
      <c r="I489" s="448"/>
      <c r="J489" s="448"/>
      <c r="K489" s="448"/>
    </row>
    <row r="490" spans="1:11">
      <c r="A490" s="448"/>
      <c r="B490" s="448"/>
      <c r="C490" s="448"/>
      <c r="D490" s="448"/>
      <c r="E490" s="448"/>
      <c r="F490" s="448"/>
      <c r="G490" s="448"/>
      <c r="H490" s="447"/>
      <c r="I490" s="448"/>
      <c r="J490" s="448"/>
      <c r="K490" s="448"/>
    </row>
    <row r="491" spans="1:11">
      <c r="A491" s="448"/>
      <c r="B491" s="448"/>
      <c r="C491" s="448"/>
      <c r="D491" s="448"/>
      <c r="E491" s="448"/>
      <c r="F491" s="448"/>
      <c r="G491" s="448"/>
      <c r="H491" s="447"/>
      <c r="I491" s="448"/>
      <c r="J491" s="448"/>
      <c r="K491" s="448"/>
    </row>
    <row r="492" spans="1:11">
      <c r="A492" s="448"/>
      <c r="B492" s="448"/>
      <c r="C492" s="448"/>
      <c r="D492" s="448"/>
      <c r="E492" s="448"/>
      <c r="F492" s="448"/>
      <c r="G492" s="448"/>
      <c r="H492" s="447"/>
      <c r="I492" s="448"/>
      <c r="J492" s="448"/>
      <c r="K492" s="448"/>
    </row>
    <row r="493" spans="1:11">
      <c r="A493" s="448"/>
      <c r="B493" s="448"/>
      <c r="C493" s="448"/>
      <c r="D493" s="448"/>
      <c r="E493" s="448"/>
      <c r="F493" s="448"/>
      <c r="G493" s="448"/>
      <c r="H493" s="447"/>
      <c r="I493" s="448"/>
      <c r="J493" s="448"/>
      <c r="K493" s="448"/>
    </row>
    <row r="494" spans="1:11">
      <c r="A494" s="448"/>
      <c r="B494" s="448"/>
      <c r="C494" s="448"/>
      <c r="D494" s="448"/>
      <c r="E494" s="448"/>
      <c r="F494" s="448"/>
      <c r="G494" s="448"/>
      <c r="H494" s="447"/>
      <c r="I494" s="448"/>
      <c r="J494" s="448"/>
      <c r="K494" s="448"/>
    </row>
    <row r="495" spans="1:11">
      <c r="A495" s="448"/>
      <c r="B495" s="448"/>
      <c r="C495" s="448"/>
      <c r="D495" s="448"/>
      <c r="E495" s="448"/>
      <c r="F495" s="448"/>
      <c r="G495" s="448"/>
      <c r="H495" s="447"/>
      <c r="I495" s="448"/>
      <c r="J495" s="448"/>
      <c r="K495" s="448"/>
    </row>
    <row r="496" spans="1:11">
      <c r="A496" s="448"/>
      <c r="B496" s="448"/>
      <c r="C496" s="448"/>
      <c r="D496" s="448"/>
      <c r="E496" s="448"/>
      <c r="F496" s="448"/>
      <c r="G496" s="448"/>
      <c r="H496" s="447"/>
      <c r="I496" s="448"/>
      <c r="J496" s="448"/>
      <c r="K496" s="448"/>
    </row>
    <row r="497" spans="1:11">
      <c r="A497" s="448"/>
      <c r="B497" s="448"/>
      <c r="C497" s="448"/>
      <c r="D497" s="448"/>
      <c r="E497" s="448"/>
      <c r="F497" s="448"/>
      <c r="G497" s="448"/>
      <c r="H497" s="447"/>
      <c r="I497" s="448"/>
      <c r="J497" s="448"/>
      <c r="K497" s="448"/>
    </row>
    <row r="498" spans="1:11">
      <c r="A498" s="448"/>
      <c r="B498" s="448"/>
      <c r="C498" s="448"/>
      <c r="D498" s="448"/>
      <c r="E498" s="448"/>
      <c r="F498" s="448"/>
      <c r="G498" s="448"/>
      <c r="H498" s="447"/>
      <c r="I498" s="448"/>
      <c r="J498" s="448"/>
      <c r="K498" s="448"/>
    </row>
    <row r="499" spans="1:11">
      <c r="A499" s="448"/>
      <c r="B499" s="448"/>
      <c r="C499" s="448"/>
      <c r="D499" s="448"/>
      <c r="E499" s="448"/>
      <c r="F499" s="448"/>
      <c r="G499" s="448"/>
      <c r="H499" s="447"/>
      <c r="I499" s="448"/>
      <c r="J499" s="448"/>
      <c r="K499" s="448"/>
    </row>
    <row r="500" spans="1:11">
      <c r="A500" s="448"/>
      <c r="B500" s="448"/>
      <c r="C500" s="448"/>
      <c r="D500" s="448"/>
      <c r="E500" s="448"/>
      <c r="F500" s="448"/>
      <c r="G500" s="448"/>
      <c r="H500" s="447"/>
      <c r="I500" s="448"/>
      <c r="J500" s="448"/>
      <c r="K500" s="448"/>
    </row>
    <row r="501" spans="1:11">
      <c r="A501" s="448"/>
      <c r="B501" s="448"/>
      <c r="C501" s="448"/>
      <c r="D501" s="448"/>
      <c r="E501" s="448"/>
      <c r="F501" s="448"/>
      <c r="G501" s="448"/>
      <c r="H501" s="447"/>
      <c r="I501" s="448"/>
      <c r="J501" s="448"/>
      <c r="K501" s="448"/>
    </row>
    <row r="502" spans="1:11">
      <c r="A502" s="448"/>
      <c r="B502" s="448"/>
      <c r="C502" s="448"/>
      <c r="D502" s="448"/>
      <c r="E502" s="448"/>
      <c r="F502" s="448"/>
      <c r="G502" s="448"/>
      <c r="H502" s="447"/>
      <c r="I502" s="448"/>
      <c r="J502" s="448"/>
      <c r="K502" s="448"/>
    </row>
    <row r="503" spans="1:11">
      <c r="A503" s="448"/>
      <c r="B503" s="448"/>
      <c r="C503" s="448"/>
      <c r="D503" s="448"/>
      <c r="E503" s="448"/>
      <c r="F503" s="448"/>
      <c r="G503" s="448"/>
      <c r="H503" s="447"/>
      <c r="I503" s="448"/>
      <c r="J503" s="448"/>
      <c r="K503" s="448"/>
    </row>
    <row r="504" spans="1:11">
      <c r="A504" s="448"/>
      <c r="B504" s="448"/>
      <c r="C504" s="448"/>
      <c r="D504" s="448"/>
      <c r="E504" s="448"/>
      <c r="F504" s="448"/>
      <c r="G504" s="448"/>
      <c r="H504" s="447"/>
      <c r="I504" s="448"/>
      <c r="J504" s="448"/>
      <c r="K504" s="448"/>
    </row>
    <row r="505" spans="1:11">
      <c r="A505" s="448"/>
      <c r="B505" s="448"/>
      <c r="C505" s="448"/>
      <c r="D505" s="448"/>
      <c r="E505" s="448"/>
      <c r="F505" s="448"/>
      <c r="G505" s="448"/>
      <c r="H505" s="447"/>
      <c r="I505" s="448"/>
      <c r="J505" s="448"/>
      <c r="K505" s="448"/>
    </row>
    <row r="506" spans="1:11">
      <c r="A506" s="448"/>
      <c r="B506" s="448"/>
      <c r="C506" s="448"/>
      <c r="D506" s="448"/>
      <c r="E506" s="448"/>
      <c r="F506" s="448"/>
      <c r="G506" s="448"/>
      <c r="H506" s="447"/>
      <c r="I506" s="448"/>
      <c r="J506" s="448"/>
      <c r="K506" s="448"/>
    </row>
    <row r="507" spans="1:11">
      <c r="A507" s="448"/>
      <c r="B507" s="448"/>
      <c r="C507" s="448"/>
      <c r="D507" s="448"/>
      <c r="E507" s="448"/>
      <c r="F507" s="448"/>
      <c r="G507" s="448"/>
      <c r="H507" s="447"/>
      <c r="I507" s="448"/>
      <c r="J507" s="448"/>
      <c r="K507" s="448"/>
    </row>
    <row r="508" spans="1:11">
      <c r="A508" s="448"/>
      <c r="B508" s="448"/>
      <c r="C508" s="448"/>
      <c r="D508" s="448"/>
      <c r="E508" s="448"/>
      <c r="F508" s="448"/>
      <c r="G508" s="448"/>
      <c r="H508" s="447"/>
      <c r="I508" s="448"/>
      <c r="J508" s="448"/>
      <c r="K508" s="448"/>
    </row>
    <row r="509" spans="1:11">
      <c r="A509" s="448"/>
      <c r="B509" s="448"/>
      <c r="C509" s="448"/>
      <c r="D509" s="448"/>
      <c r="E509" s="448"/>
      <c r="F509" s="448"/>
      <c r="G509" s="448"/>
      <c r="H509" s="447"/>
      <c r="I509" s="448"/>
      <c r="J509" s="448"/>
      <c r="K509" s="448"/>
    </row>
    <row r="510" spans="1:11">
      <c r="A510" s="448"/>
      <c r="B510" s="448"/>
      <c r="C510" s="448"/>
      <c r="D510" s="448"/>
      <c r="E510" s="448"/>
      <c r="F510" s="448"/>
      <c r="G510" s="448"/>
      <c r="H510" s="447"/>
      <c r="I510" s="448"/>
      <c r="J510" s="448"/>
      <c r="K510" s="448"/>
    </row>
    <row r="511" spans="1:11">
      <c r="A511" s="448"/>
      <c r="B511" s="448"/>
      <c r="C511" s="448"/>
      <c r="D511" s="448"/>
      <c r="E511" s="448"/>
      <c r="F511" s="448"/>
      <c r="G511" s="448"/>
      <c r="H511" s="447"/>
      <c r="I511" s="448"/>
      <c r="J511" s="448"/>
      <c r="K511" s="448"/>
    </row>
    <row r="512" spans="1:11">
      <c r="A512" s="448"/>
      <c r="B512" s="448"/>
      <c r="C512" s="448"/>
      <c r="D512" s="448"/>
      <c r="E512" s="448"/>
      <c r="F512" s="448"/>
      <c r="G512" s="448"/>
      <c r="H512" s="447"/>
      <c r="I512" s="448"/>
      <c r="J512" s="448"/>
      <c r="K512" s="448"/>
    </row>
    <row r="513" spans="1:11">
      <c r="A513" s="448"/>
      <c r="B513" s="448"/>
      <c r="C513" s="448"/>
      <c r="D513" s="448"/>
      <c r="E513" s="448"/>
      <c r="F513" s="448"/>
      <c r="G513" s="448"/>
      <c r="H513" s="447"/>
      <c r="I513" s="448"/>
      <c r="J513" s="448"/>
      <c r="K513" s="448"/>
    </row>
    <row r="514" spans="1:11">
      <c r="A514" s="448"/>
      <c r="B514" s="448"/>
      <c r="C514" s="448"/>
      <c r="D514" s="448"/>
      <c r="E514" s="448"/>
      <c r="F514" s="448"/>
      <c r="G514" s="448"/>
      <c r="H514" s="447"/>
      <c r="I514" s="448"/>
      <c r="J514" s="448"/>
      <c r="K514" s="448"/>
    </row>
    <row r="515" spans="1:11">
      <c r="A515" s="448"/>
      <c r="B515" s="448"/>
      <c r="C515" s="448"/>
      <c r="D515" s="448"/>
      <c r="E515" s="448"/>
      <c r="F515" s="448"/>
      <c r="G515" s="448"/>
      <c r="H515" s="447"/>
      <c r="I515" s="448"/>
      <c r="J515" s="448"/>
      <c r="K515" s="448"/>
    </row>
    <row r="516" spans="1:11">
      <c r="A516" s="448"/>
      <c r="B516" s="448"/>
      <c r="C516" s="448"/>
      <c r="D516" s="448"/>
      <c r="E516" s="448"/>
      <c r="F516" s="448"/>
      <c r="G516" s="448"/>
      <c r="H516" s="447"/>
      <c r="I516" s="448"/>
      <c r="J516" s="448"/>
      <c r="K516" s="448"/>
    </row>
    <row r="517" spans="1:11">
      <c r="A517" s="448"/>
      <c r="B517" s="448"/>
      <c r="C517" s="448"/>
      <c r="D517" s="448"/>
      <c r="E517" s="448"/>
      <c r="F517" s="448"/>
      <c r="G517" s="448"/>
      <c r="H517" s="447"/>
      <c r="I517" s="448"/>
      <c r="J517" s="448"/>
      <c r="K517" s="448"/>
    </row>
    <row r="518" spans="1:11">
      <c r="A518" s="448"/>
      <c r="B518" s="448"/>
      <c r="C518" s="448"/>
      <c r="D518" s="448"/>
      <c r="E518" s="448"/>
      <c r="F518" s="448"/>
      <c r="G518" s="448"/>
      <c r="H518" s="447"/>
      <c r="I518" s="448"/>
      <c r="J518" s="448"/>
      <c r="K518" s="448"/>
    </row>
    <row r="519" spans="1:11">
      <c r="A519" s="448"/>
      <c r="B519" s="448"/>
      <c r="C519" s="448"/>
      <c r="D519" s="448"/>
      <c r="E519" s="448"/>
      <c r="F519" s="448"/>
      <c r="G519" s="448"/>
      <c r="H519" s="447"/>
      <c r="I519" s="448"/>
      <c r="J519" s="448"/>
      <c r="K519" s="448"/>
    </row>
    <row r="520" spans="1:11">
      <c r="A520" s="448"/>
      <c r="B520" s="448"/>
      <c r="C520" s="448"/>
      <c r="D520" s="448"/>
      <c r="E520" s="448"/>
      <c r="F520" s="448"/>
      <c r="G520" s="448"/>
      <c r="H520" s="447"/>
      <c r="I520" s="448"/>
      <c r="J520" s="448"/>
      <c r="K520" s="448"/>
    </row>
    <row r="521" spans="1:11">
      <c r="A521" s="448"/>
      <c r="B521" s="448"/>
      <c r="C521" s="448"/>
      <c r="D521" s="448"/>
      <c r="E521" s="448"/>
      <c r="F521" s="448"/>
      <c r="G521" s="448"/>
      <c r="H521" s="447"/>
      <c r="I521" s="448"/>
      <c r="J521" s="448"/>
      <c r="K521" s="448"/>
    </row>
    <row r="522" spans="1:11">
      <c r="A522" s="448"/>
      <c r="B522" s="448"/>
      <c r="C522" s="448"/>
      <c r="D522" s="448"/>
      <c r="E522" s="448"/>
      <c r="F522" s="448"/>
      <c r="G522" s="448"/>
      <c r="H522" s="447"/>
      <c r="I522" s="448"/>
      <c r="J522" s="448"/>
      <c r="K522" s="448"/>
    </row>
    <row r="523" spans="1:11">
      <c r="A523" s="448"/>
      <c r="B523" s="448"/>
      <c r="C523" s="448"/>
      <c r="D523" s="448"/>
      <c r="E523" s="448"/>
      <c r="F523" s="448"/>
      <c r="G523" s="448"/>
      <c r="H523" s="447"/>
      <c r="I523" s="448"/>
      <c r="J523" s="448"/>
      <c r="K523" s="448"/>
    </row>
    <row r="524" spans="1:11">
      <c r="A524" s="448"/>
      <c r="B524" s="448"/>
      <c r="C524" s="448"/>
      <c r="D524" s="448"/>
      <c r="E524" s="448"/>
      <c r="F524" s="448"/>
      <c r="G524" s="448"/>
      <c r="H524" s="447"/>
      <c r="I524" s="448"/>
      <c r="J524" s="448"/>
      <c r="K524" s="448"/>
    </row>
    <row r="525" spans="1:11">
      <c r="A525" s="448"/>
      <c r="B525" s="448"/>
      <c r="C525" s="448"/>
      <c r="D525" s="448"/>
      <c r="E525" s="448"/>
      <c r="F525" s="448"/>
      <c r="G525" s="448"/>
      <c r="H525" s="447"/>
      <c r="I525" s="448"/>
      <c r="J525" s="448"/>
      <c r="K525" s="448"/>
    </row>
    <row r="526" spans="1:11">
      <c r="A526" s="448"/>
      <c r="B526" s="448"/>
      <c r="C526" s="448"/>
      <c r="D526" s="448"/>
      <c r="E526" s="448"/>
      <c r="F526" s="448"/>
      <c r="G526" s="448"/>
      <c r="H526" s="447"/>
      <c r="I526" s="448"/>
      <c r="J526" s="448"/>
      <c r="K526" s="448"/>
    </row>
    <row r="527" spans="1:11">
      <c r="A527" s="448"/>
      <c r="B527" s="448"/>
      <c r="C527" s="448"/>
      <c r="D527" s="448"/>
      <c r="E527" s="448"/>
      <c r="F527" s="448"/>
      <c r="G527" s="448"/>
      <c r="H527" s="447"/>
      <c r="I527" s="448"/>
      <c r="J527" s="448"/>
      <c r="K527" s="448"/>
    </row>
    <row r="528" spans="1:11">
      <c r="A528" s="448"/>
      <c r="B528" s="448"/>
      <c r="C528" s="448"/>
      <c r="D528" s="448"/>
      <c r="E528" s="448"/>
      <c r="F528" s="448"/>
      <c r="G528" s="448"/>
      <c r="H528" s="447"/>
      <c r="I528" s="448"/>
      <c r="J528" s="448"/>
      <c r="K528" s="448"/>
    </row>
    <row r="529" spans="1:11">
      <c r="A529" s="448"/>
      <c r="B529" s="448"/>
      <c r="C529" s="448"/>
      <c r="D529" s="448"/>
      <c r="E529" s="448"/>
      <c r="F529" s="448"/>
      <c r="G529" s="448"/>
      <c r="H529" s="447"/>
      <c r="I529" s="448"/>
      <c r="J529" s="448"/>
      <c r="K529" s="448"/>
    </row>
    <row r="530" spans="1:11">
      <c r="A530" s="448"/>
      <c r="B530" s="448"/>
      <c r="C530" s="448"/>
      <c r="D530" s="448"/>
      <c r="E530" s="448"/>
      <c r="F530" s="448"/>
      <c r="G530" s="448"/>
      <c r="H530" s="447"/>
      <c r="I530" s="448"/>
      <c r="J530" s="448"/>
      <c r="K530" s="448"/>
    </row>
    <row r="531" spans="1:11">
      <c r="A531" s="448"/>
      <c r="B531" s="448"/>
      <c r="C531" s="448"/>
      <c r="D531" s="448"/>
      <c r="E531" s="448"/>
      <c r="F531" s="448"/>
      <c r="G531" s="448"/>
      <c r="H531" s="447"/>
      <c r="I531" s="448"/>
      <c r="J531" s="448"/>
      <c r="K531" s="448"/>
    </row>
    <row r="532" spans="1:11">
      <c r="A532" s="448"/>
      <c r="B532" s="448"/>
      <c r="C532" s="448"/>
      <c r="D532" s="448"/>
      <c r="E532" s="448"/>
      <c r="F532" s="448"/>
      <c r="G532" s="448"/>
      <c r="H532" s="447"/>
      <c r="I532" s="448"/>
      <c r="J532" s="448"/>
      <c r="K532" s="448"/>
    </row>
    <row r="533" spans="1:11">
      <c r="A533" s="448"/>
      <c r="B533" s="448"/>
      <c r="C533" s="448"/>
      <c r="D533" s="448"/>
      <c r="E533" s="448"/>
      <c r="F533" s="448"/>
      <c r="G533" s="448"/>
      <c r="H533" s="447"/>
      <c r="I533" s="448"/>
      <c r="J533" s="448"/>
      <c r="K533" s="448"/>
    </row>
    <row r="534" spans="1:11">
      <c r="A534" s="448"/>
      <c r="B534" s="448"/>
      <c r="C534" s="448"/>
      <c r="D534" s="448"/>
      <c r="E534" s="448"/>
      <c r="F534" s="448"/>
      <c r="G534" s="448"/>
      <c r="H534" s="447"/>
      <c r="I534" s="448"/>
      <c r="J534" s="448"/>
      <c r="K534" s="448"/>
    </row>
    <row r="535" spans="1:11">
      <c r="A535" s="448"/>
      <c r="B535" s="448"/>
      <c r="C535" s="448"/>
      <c r="D535" s="448"/>
      <c r="E535" s="448"/>
      <c r="F535" s="448"/>
      <c r="G535" s="448"/>
      <c r="H535" s="447"/>
      <c r="I535" s="448"/>
      <c r="J535" s="448"/>
      <c r="K535" s="448"/>
    </row>
    <row r="536" spans="1:11">
      <c r="A536" s="448"/>
      <c r="B536" s="448"/>
      <c r="C536" s="448"/>
      <c r="D536" s="448"/>
      <c r="E536" s="448"/>
      <c r="F536" s="448"/>
      <c r="G536" s="448"/>
      <c r="H536" s="447"/>
      <c r="I536" s="448"/>
      <c r="J536" s="448"/>
      <c r="K536" s="448"/>
    </row>
    <row r="537" spans="1:11">
      <c r="A537" s="448"/>
      <c r="B537" s="448"/>
      <c r="C537" s="448"/>
      <c r="D537" s="448"/>
      <c r="E537" s="448"/>
      <c r="F537" s="448"/>
      <c r="G537" s="448"/>
      <c r="H537" s="447"/>
      <c r="I537" s="448"/>
      <c r="J537" s="448"/>
      <c r="K537" s="448"/>
    </row>
    <row r="538" spans="1:11">
      <c r="A538" s="448"/>
      <c r="B538" s="448"/>
      <c r="C538" s="448"/>
      <c r="D538" s="448"/>
      <c r="E538" s="448"/>
      <c r="F538" s="448"/>
      <c r="G538" s="448"/>
      <c r="H538" s="447"/>
      <c r="I538" s="448"/>
      <c r="J538" s="448"/>
      <c r="K538" s="448"/>
    </row>
    <row r="539" spans="1:11">
      <c r="A539" s="448"/>
      <c r="B539" s="448"/>
      <c r="C539" s="448"/>
      <c r="D539" s="448"/>
      <c r="E539" s="448"/>
      <c r="F539" s="448"/>
      <c r="G539" s="448"/>
      <c r="H539" s="447"/>
      <c r="I539" s="448"/>
      <c r="J539" s="448"/>
      <c r="K539" s="448"/>
    </row>
    <row r="540" spans="1:11">
      <c r="A540" s="448"/>
      <c r="B540" s="448"/>
      <c r="C540" s="448"/>
      <c r="D540" s="448"/>
      <c r="E540" s="448"/>
      <c r="F540" s="448"/>
      <c r="G540" s="448"/>
      <c r="H540" s="447"/>
      <c r="I540" s="448"/>
      <c r="J540" s="448"/>
      <c r="K540" s="448"/>
    </row>
    <row r="541" spans="1:11">
      <c r="A541" s="448"/>
      <c r="B541" s="448"/>
      <c r="C541" s="448"/>
      <c r="D541" s="448"/>
      <c r="E541" s="448"/>
      <c r="F541" s="448"/>
      <c r="G541" s="448"/>
      <c r="H541" s="447"/>
      <c r="I541" s="448"/>
      <c r="J541" s="448"/>
      <c r="K541" s="448"/>
    </row>
    <row r="542" spans="1:11">
      <c r="A542" s="448"/>
      <c r="B542" s="448"/>
      <c r="C542" s="448"/>
      <c r="D542" s="448"/>
      <c r="E542" s="448"/>
      <c r="F542" s="448"/>
      <c r="G542" s="448"/>
      <c r="H542" s="447"/>
      <c r="I542" s="448"/>
      <c r="J542" s="448"/>
      <c r="K542" s="448"/>
    </row>
    <row r="543" spans="1:11">
      <c r="A543" s="448"/>
      <c r="B543" s="448"/>
      <c r="C543" s="448"/>
      <c r="D543" s="448"/>
      <c r="E543" s="448"/>
      <c r="F543" s="448"/>
      <c r="G543" s="448"/>
      <c r="H543" s="447"/>
      <c r="I543" s="448"/>
      <c r="J543" s="448"/>
      <c r="K543" s="448"/>
    </row>
    <row r="544" spans="1:11">
      <c r="A544" s="448"/>
      <c r="B544" s="448"/>
      <c r="C544" s="448"/>
      <c r="D544" s="448"/>
      <c r="E544" s="448"/>
      <c r="F544" s="448"/>
      <c r="G544" s="448"/>
      <c r="H544" s="447"/>
      <c r="I544" s="448"/>
      <c r="J544" s="448"/>
      <c r="K544" s="448"/>
    </row>
    <row r="545" spans="1:11">
      <c r="A545" s="448"/>
      <c r="B545" s="448"/>
      <c r="C545" s="448"/>
      <c r="D545" s="448"/>
      <c r="E545" s="448"/>
      <c r="F545" s="448"/>
      <c r="G545" s="448"/>
      <c r="H545" s="447"/>
      <c r="I545" s="448"/>
      <c r="J545" s="448"/>
      <c r="K545" s="448"/>
    </row>
    <row r="546" spans="1:11">
      <c r="A546" s="448"/>
      <c r="B546" s="448"/>
      <c r="C546" s="448"/>
      <c r="D546" s="448"/>
      <c r="E546" s="448"/>
      <c r="F546" s="448"/>
      <c r="G546" s="448"/>
      <c r="H546" s="447"/>
      <c r="I546" s="448"/>
      <c r="J546" s="448"/>
      <c r="K546" s="448"/>
    </row>
    <row r="547" spans="1:11">
      <c r="A547" s="448"/>
      <c r="B547" s="448"/>
      <c r="C547" s="448"/>
      <c r="D547" s="448"/>
      <c r="E547" s="448"/>
      <c r="F547" s="448"/>
      <c r="G547" s="448"/>
      <c r="H547" s="447"/>
      <c r="I547" s="448"/>
      <c r="J547" s="448"/>
      <c r="K547" s="448"/>
    </row>
    <row r="548" spans="1:11">
      <c r="A548" s="448"/>
      <c r="B548" s="448"/>
      <c r="C548" s="448"/>
      <c r="D548" s="448"/>
      <c r="E548" s="448"/>
      <c r="F548" s="448"/>
      <c r="G548" s="448"/>
      <c r="H548" s="447"/>
      <c r="I548" s="448"/>
      <c r="J548" s="448"/>
      <c r="K548" s="448"/>
    </row>
    <row r="549" spans="1:11">
      <c r="A549" s="448"/>
      <c r="B549" s="448"/>
      <c r="C549" s="448"/>
      <c r="D549" s="448"/>
      <c r="E549" s="448"/>
      <c r="F549" s="448"/>
      <c r="G549" s="448"/>
      <c r="H549" s="447"/>
      <c r="I549" s="448"/>
      <c r="J549" s="448"/>
      <c r="K549" s="448"/>
    </row>
    <row r="550" spans="1:11">
      <c r="A550" s="448"/>
      <c r="B550" s="448"/>
      <c r="C550" s="448"/>
      <c r="D550" s="448"/>
      <c r="E550" s="448"/>
      <c r="F550" s="448"/>
      <c r="G550" s="448"/>
      <c r="H550" s="447"/>
      <c r="I550" s="448"/>
      <c r="J550" s="448"/>
      <c r="K550" s="448"/>
    </row>
    <row r="551" spans="1:11">
      <c r="A551" s="448"/>
      <c r="B551" s="448"/>
      <c r="C551" s="448"/>
      <c r="D551" s="448"/>
      <c r="E551" s="448"/>
      <c r="F551" s="448"/>
      <c r="G551" s="448"/>
      <c r="H551" s="447"/>
      <c r="I551" s="448"/>
      <c r="J551" s="448"/>
      <c r="K551" s="448"/>
    </row>
    <row r="552" spans="1:11">
      <c r="A552" s="448"/>
      <c r="B552" s="448"/>
      <c r="C552" s="448"/>
      <c r="D552" s="448"/>
      <c r="E552" s="448"/>
      <c r="F552" s="448"/>
      <c r="G552" s="448"/>
      <c r="H552" s="447"/>
      <c r="I552" s="448"/>
      <c r="J552" s="448"/>
      <c r="K552" s="448"/>
    </row>
    <row r="553" spans="1:11">
      <c r="A553" s="448"/>
      <c r="B553" s="448"/>
      <c r="C553" s="448"/>
      <c r="D553" s="448"/>
      <c r="E553" s="448"/>
      <c r="F553" s="448"/>
      <c r="G553" s="448"/>
      <c r="H553" s="447"/>
      <c r="I553" s="448"/>
      <c r="J553" s="448"/>
      <c r="K553" s="448"/>
    </row>
    <row r="554" spans="1:11">
      <c r="A554" s="448"/>
      <c r="B554" s="448"/>
      <c r="C554" s="448"/>
      <c r="D554" s="448"/>
      <c r="E554" s="448"/>
      <c r="F554" s="448"/>
      <c r="G554" s="448"/>
      <c r="H554" s="447"/>
      <c r="I554" s="448"/>
      <c r="J554" s="448"/>
      <c r="K554" s="448"/>
    </row>
    <row r="555" spans="1:11">
      <c r="A555" s="448"/>
      <c r="B555" s="448"/>
      <c r="C555" s="448"/>
      <c r="D555" s="448"/>
      <c r="E555" s="448"/>
      <c r="F555" s="448"/>
      <c r="G555" s="448"/>
      <c r="H555" s="447"/>
      <c r="I555" s="448"/>
      <c r="J555" s="448"/>
      <c r="K555" s="448"/>
    </row>
    <row r="556" spans="1:11">
      <c r="A556" s="448"/>
      <c r="B556" s="448"/>
      <c r="C556" s="448"/>
      <c r="D556" s="448"/>
      <c r="E556" s="448"/>
      <c r="F556" s="448"/>
      <c r="G556" s="448"/>
      <c r="H556" s="447"/>
      <c r="I556" s="448"/>
      <c r="J556" s="448"/>
      <c r="K556" s="448"/>
    </row>
    <row r="557" spans="1:11">
      <c r="A557" s="448"/>
      <c r="B557" s="448"/>
      <c r="C557" s="448"/>
      <c r="D557" s="448"/>
      <c r="E557" s="448"/>
      <c r="F557" s="448"/>
      <c r="G557" s="448"/>
      <c r="H557" s="447"/>
      <c r="I557" s="448"/>
      <c r="J557" s="448"/>
      <c r="K557" s="448"/>
    </row>
    <row r="558" spans="1:11">
      <c r="A558" s="448"/>
      <c r="B558" s="448"/>
      <c r="C558" s="448"/>
      <c r="D558" s="448"/>
      <c r="E558" s="448"/>
      <c r="F558" s="448"/>
      <c r="G558" s="448"/>
      <c r="H558" s="447"/>
      <c r="I558" s="448"/>
      <c r="J558" s="448"/>
      <c r="K558" s="448"/>
    </row>
    <row r="559" spans="1:11">
      <c r="A559" s="448"/>
      <c r="B559" s="448"/>
      <c r="C559" s="448"/>
      <c r="D559" s="448"/>
      <c r="E559" s="448"/>
      <c r="F559" s="448"/>
      <c r="G559" s="448"/>
      <c r="H559" s="447"/>
      <c r="I559" s="448"/>
      <c r="J559" s="448"/>
      <c r="K559" s="448"/>
    </row>
    <row r="560" spans="1:11">
      <c r="A560" s="448"/>
      <c r="B560" s="448"/>
      <c r="C560" s="448"/>
      <c r="D560" s="448"/>
      <c r="E560" s="448"/>
      <c r="F560" s="448"/>
      <c r="G560" s="448"/>
      <c r="H560" s="447"/>
      <c r="I560" s="448"/>
      <c r="J560" s="448"/>
      <c r="K560" s="448"/>
    </row>
    <row r="561" spans="1:11">
      <c r="A561" s="448"/>
      <c r="B561" s="448"/>
      <c r="C561" s="448"/>
      <c r="D561" s="448"/>
      <c r="E561" s="448"/>
      <c r="F561" s="448"/>
      <c r="G561" s="448"/>
      <c r="H561" s="447"/>
      <c r="I561" s="448"/>
      <c r="J561" s="448"/>
      <c r="K561" s="448"/>
    </row>
    <row r="562" spans="1:11">
      <c r="A562" s="448"/>
      <c r="B562" s="448"/>
      <c r="C562" s="448"/>
      <c r="D562" s="448"/>
      <c r="E562" s="448"/>
      <c r="F562" s="448"/>
      <c r="G562" s="448"/>
      <c r="H562" s="447"/>
      <c r="I562" s="448"/>
      <c r="J562" s="448"/>
      <c r="K562" s="448"/>
    </row>
    <row r="563" spans="1:11">
      <c r="A563" s="448"/>
      <c r="B563" s="448"/>
      <c r="C563" s="448"/>
      <c r="D563" s="448"/>
      <c r="E563" s="448"/>
      <c r="F563" s="448"/>
      <c r="G563" s="448"/>
      <c r="H563" s="447"/>
      <c r="I563" s="448"/>
      <c r="J563" s="448"/>
      <c r="K563" s="448"/>
    </row>
    <row r="564" spans="1:11">
      <c r="A564" s="448"/>
      <c r="B564" s="448"/>
      <c r="C564" s="448"/>
      <c r="D564" s="448"/>
      <c r="E564" s="448"/>
      <c r="F564" s="448"/>
      <c r="G564" s="448"/>
      <c r="H564" s="447"/>
      <c r="I564" s="448"/>
      <c r="J564" s="448"/>
      <c r="K564" s="448"/>
    </row>
    <row r="565" spans="1:11">
      <c r="A565" s="448"/>
      <c r="B565" s="448"/>
      <c r="C565" s="448"/>
      <c r="D565" s="448"/>
      <c r="E565" s="448"/>
      <c r="F565" s="448"/>
      <c r="G565" s="448"/>
      <c r="H565" s="447"/>
      <c r="I565" s="448"/>
      <c r="J565" s="448"/>
      <c r="K565" s="448"/>
    </row>
    <row r="566" spans="1:11">
      <c r="A566" s="448"/>
      <c r="B566" s="448"/>
      <c r="C566" s="448"/>
      <c r="D566" s="448"/>
      <c r="E566" s="448"/>
      <c r="F566" s="448"/>
      <c r="G566" s="448"/>
      <c r="H566" s="447"/>
      <c r="I566" s="448"/>
      <c r="J566" s="448"/>
      <c r="K566" s="448"/>
    </row>
    <row r="567" spans="1:11">
      <c r="A567" s="448"/>
      <c r="B567" s="448"/>
      <c r="C567" s="448"/>
      <c r="D567" s="448"/>
      <c r="E567" s="448"/>
      <c r="F567" s="448"/>
      <c r="G567" s="448"/>
      <c r="H567" s="447"/>
      <c r="I567" s="448"/>
      <c r="J567" s="448"/>
      <c r="K567" s="448"/>
    </row>
    <row r="568" spans="1:11">
      <c r="A568" s="448"/>
      <c r="B568" s="448"/>
      <c r="C568" s="448"/>
      <c r="D568" s="448"/>
      <c r="E568" s="448"/>
      <c r="F568" s="448"/>
      <c r="G568" s="448"/>
      <c r="H568" s="447"/>
      <c r="I568" s="448"/>
      <c r="J568" s="448"/>
      <c r="K568" s="448"/>
    </row>
    <row r="569" spans="1:11">
      <c r="A569" s="448"/>
      <c r="B569" s="448"/>
      <c r="C569" s="448"/>
      <c r="D569" s="448"/>
      <c r="E569" s="448"/>
      <c r="F569" s="448"/>
      <c r="G569" s="448"/>
      <c r="H569" s="447"/>
      <c r="I569" s="448"/>
      <c r="J569" s="448"/>
      <c r="K569" s="448"/>
    </row>
    <row r="570" spans="1:11">
      <c r="A570" s="448"/>
      <c r="B570" s="448"/>
      <c r="C570" s="448"/>
      <c r="D570" s="448"/>
      <c r="E570" s="448"/>
      <c r="F570" s="448"/>
      <c r="G570" s="448"/>
      <c r="H570" s="447"/>
      <c r="I570" s="448"/>
      <c r="J570" s="448"/>
      <c r="K570" s="448"/>
    </row>
    <row r="571" spans="1:11">
      <c r="A571" s="448"/>
      <c r="B571" s="448"/>
      <c r="C571" s="448"/>
      <c r="D571" s="448"/>
      <c r="E571" s="448"/>
      <c r="F571" s="448"/>
      <c r="G571" s="448"/>
      <c r="H571" s="447"/>
      <c r="I571" s="448"/>
      <c r="J571" s="448"/>
      <c r="K571" s="448"/>
    </row>
    <row r="572" spans="1:11">
      <c r="A572" s="448"/>
      <c r="B572" s="448"/>
      <c r="C572" s="448"/>
      <c r="D572" s="448"/>
      <c r="E572" s="448"/>
      <c r="F572" s="448"/>
      <c r="G572" s="448"/>
      <c r="H572" s="447"/>
      <c r="I572" s="448"/>
      <c r="J572" s="448"/>
      <c r="K572" s="448"/>
    </row>
    <row r="573" spans="1:11">
      <c r="A573" s="448"/>
      <c r="B573" s="448"/>
      <c r="C573" s="448"/>
      <c r="D573" s="448"/>
      <c r="E573" s="448"/>
      <c r="F573" s="448"/>
      <c r="G573" s="448"/>
      <c r="H573" s="447"/>
      <c r="I573" s="448"/>
      <c r="J573" s="448"/>
      <c r="K573" s="448"/>
    </row>
    <row r="574" spans="1:11">
      <c r="A574" s="448"/>
      <c r="B574" s="448"/>
      <c r="C574" s="448"/>
      <c r="D574" s="448"/>
      <c r="E574" s="448"/>
      <c r="F574" s="448"/>
      <c r="G574" s="448"/>
      <c r="H574" s="447"/>
      <c r="I574" s="448"/>
      <c r="J574" s="448"/>
      <c r="K574" s="448"/>
    </row>
    <row r="575" spans="1:11">
      <c r="A575" s="448"/>
      <c r="B575" s="448"/>
      <c r="C575" s="448"/>
      <c r="D575" s="448"/>
      <c r="E575" s="448"/>
      <c r="F575" s="448"/>
      <c r="G575" s="448"/>
      <c r="H575" s="447"/>
      <c r="I575" s="448"/>
      <c r="J575" s="448"/>
      <c r="K575" s="448"/>
    </row>
    <row r="576" spans="1:11">
      <c r="A576" s="448"/>
      <c r="B576" s="448"/>
      <c r="C576" s="448"/>
      <c r="D576" s="448"/>
      <c r="E576" s="448"/>
      <c r="F576" s="448"/>
      <c r="G576" s="448"/>
      <c r="H576" s="447"/>
      <c r="I576" s="448"/>
      <c r="J576" s="448"/>
      <c r="K576" s="448"/>
    </row>
    <row r="577" spans="1:11">
      <c r="A577" s="448"/>
      <c r="B577" s="448"/>
      <c r="C577" s="448"/>
      <c r="D577" s="448"/>
      <c r="E577" s="448"/>
      <c r="F577" s="448"/>
      <c r="G577" s="448"/>
      <c r="H577" s="447"/>
      <c r="I577" s="448"/>
      <c r="J577" s="448"/>
      <c r="K577" s="448"/>
    </row>
    <row r="578" spans="1:11">
      <c r="A578" s="448"/>
      <c r="B578" s="448"/>
      <c r="C578" s="448"/>
      <c r="D578" s="448"/>
      <c r="E578" s="448"/>
      <c r="F578" s="448"/>
      <c r="G578" s="448"/>
      <c r="H578" s="447"/>
      <c r="I578" s="448"/>
      <c r="J578" s="448"/>
      <c r="K578" s="448"/>
    </row>
    <row r="579" spans="1:11">
      <c r="A579" s="448"/>
      <c r="B579" s="448"/>
      <c r="C579" s="448"/>
      <c r="D579" s="448"/>
      <c r="E579" s="448"/>
      <c r="F579" s="448"/>
      <c r="G579" s="448"/>
      <c r="H579" s="447"/>
      <c r="I579" s="448"/>
      <c r="J579" s="448"/>
      <c r="K579" s="448"/>
    </row>
    <row r="580" spans="1:11">
      <c r="A580" s="448"/>
      <c r="B580" s="448"/>
      <c r="C580" s="448"/>
      <c r="D580" s="448"/>
      <c r="E580" s="448"/>
      <c r="F580" s="448"/>
      <c r="G580" s="448"/>
      <c r="H580" s="447"/>
      <c r="I580" s="448"/>
      <c r="J580" s="448"/>
      <c r="K580" s="448"/>
    </row>
    <row r="581" spans="1:11">
      <c r="A581" s="448"/>
      <c r="B581" s="448"/>
      <c r="C581" s="448"/>
      <c r="D581" s="448"/>
      <c r="E581" s="448"/>
      <c r="F581" s="448"/>
      <c r="G581" s="448"/>
      <c r="H581" s="447"/>
      <c r="I581" s="448"/>
      <c r="J581" s="448"/>
      <c r="K581" s="448"/>
    </row>
    <row r="582" spans="1:11">
      <c r="A582" s="448"/>
      <c r="B582" s="448"/>
      <c r="C582" s="448"/>
      <c r="D582" s="448"/>
      <c r="E582" s="448"/>
      <c r="F582" s="448"/>
      <c r="G582" s="448"/>
      <c r="H582" s="447"/>
      <c r="I582" s="448"/>
      <c r="J582" s="448"/>
      <c r="K582" s="448"/>
    </row>
    <row r="583" spans="1:11">
      <c r="A583" s="448"/>
      <c r="B583" s="448"/>
      <c r="C583" s="448"/>
      <c r="D583" s="448"/>
      <c r="E583" s="448"/>
      <c r="F583" s="448"/>
      <c r="G583" s="448"/>
      <c r="H583" s="447"/>
      <c r="I583" s="448"/>
      <c r="J583" s="448"/>
      <c r="K583" s="448"/>
    </row>
    <row r="584" spans="1:11">
      <c r="A584" s="448"/>
      <c r="B584" s="448"/>
      <c r="C584" s="448"/>
      <c r="D584" s="448"/>
      <c r="E584" s="448"/>
      <c r="F584" s="448"/>
      <c r="G584" s="448"/>
      <c r="H584" s="447"/>
      <c r="I584" s="448"/>
      <c r="J584" s="448"/>
      <c r="K584" s="448"/>
    </row>
    <row r="585" spans="1:11">
      <c r="A585" s="448"/>
      <c r="B585" s="448"/>
      <c r="C585" s="448"/>
      <c r="D585" s="448"/>
      <c r="E585" s="448"/>
      <c r="F585" s="448"/>
      <c r="G585" s="448"/>
      <c r="H585" s="447"/>
      <c r="I585" s="448"/>
      <c r="J585" s="448"/>
      <c r="K585" s="448"/>
    </row>
    <row r="586" spans="1:11">
      <c r="A586" s="448"/>
      <c r="B586" s="448"/>
      <c r="C586" s="448"/>
      <c r="D586" s="448"/>
      <c r="E586" s="448"/>
      <c r="F586" s="448"/>
      <c r="G586" s="448"/>
      <c r="H586" s="447"/>
      <c r="I586" s="448"/>
      <c r="J586" s="448"/>
      <c r="K586" s="448"/>
    </row>
    <row r="587" spans="1:11">
      <c r="A587" s="448"/>
      <c r="B587" s="448"/>
      <c r="C587" s="448"/>
      <c r="D587" s="448"/>
      <c r="E587" s="448"/>
      <c r="F587" s="448"/>
      <c r="G587" s="448"/>
      <c r="H587" s="447"/>
      <c r="I587" s="448"/>
      <c r="J587" s="448"/>
      <c r="K587" s="448"/>
    </row>
    <row r="588" spans="1:11">
      <c r="A588" s="448"/>
      <c r="B588" s="448"/>
      <c r="C588" s="448"/>
      <c r="D588" s="448"/>
      <c r="E588" s="448"/>
      <c r="F588" s="448"/>
      <c r="G588" s="448"/>
      <c r="H588" s="447"/>
      <c r="I588" s="448"/>
      <c r="J588" s="448"/>
      <c r="K588" s="448"/>
    </row>
    <row r="589" spans="1:11">
      <c r="A589" s="448"/>
      <c r="B589" s="448"/>
      <c r="C589" s="448"/>
      <c r="D589" s="448"/>
      <c r="E589" s="448"/>
      <c r="F589" s="448"/>
      <c r="G589" s="448"/>
      <c r="H589" s="447"/>
      <c r="I589" s="448"/>
      <c r="J589" s="448"/>
      <c r="K589" s="448"/>
    </row>
    <row r="590" spans="1:11">
      <c r="A590" s="448"/>
      <c r="B590" s="448"/>
      <c r="C590" s="448"/>
      <c r="D590" s="448"/>
      <c r="E590" s="448"/>
      <c r="F590" s="448"/>
      <c r="G590" s="448"/>
      <c r="H590" s="447"/>
      <c r="I590" s="448"/>
      <c r="J590" s="448"/>
      <c r="K590" s="448"/>
    </row>
    <row r="591" spans="1:11">
      <c r="A591" s="448"/>
      <c r="B591" s="448"/>
      <c r="C591" s="448"/>
      <c r="D591" s="448"/>
      <c r="E591" s="448"/>
      <c r="F591" s="448"/>
      <c r="G591" s="448"/>
      <c r="H591" s="447"/>
      <c r="I591" s="448"/>
      <c r="J591" s="448"/>
      <c r="K591" s="448"/>
    </row>
    <row r="592" spans="1:11">
      <c r="A592" s="448"/>
      <c r="B592" s="448"/>
      <c r="C592" s="448"/>
      <c r="D592" s="448"/>
      <c r="E592" s="448"/>
      <c r="F592" s="448"/>
      <c r="G592" s="448"/>
      <c r="H592" s="447"/>
      <c r="I592" s="448"/>
      <c r="J592" s="448"/>
      <c r="K592" s="448"/>
    </row>
    <row r="593" spans="1:11">
      <c r="A593" s="448"/>
      <c r="B593" s="448"/>
      <c r="C593" s="448"/>
      <c r="D593" s="448"/>
      <c r="E593" s="448"/>
      <c r="F593" s="448"/>
      <c r="G593" s="448"/>
      <c r="H593" s="447"/>
      <c r="I593" s="448"/>
      <c r="J593" s="448"/>
      <c r="K593" s="448"/>
    </row>
    <row r="594" spans="1:11">
      <c r="A594" s="448"/>
      <c r="B594" s="448"/>
      <c r="C594" s="448"/>
      <c r="D594" s="448"/>
      <c r="E594" s="448"/>
      <c r="F594" s="448"/>
      <c r="G594" s="448"/>
      <c r="H594" s="447"/>
      <c r="I594" s="448"/>
      <c r="J594" s="448"/>
      <c r="K594" s="448"/>
    </row>
    <row r="595" spans="1:11">
      <c r="A595" s="448"/>
      <c r="B595" s="448"/>
      <c r="C595" s="448"/>
      <c r="D595" s="448"/>
      <c r="E595" s="448"/>
      <c r="F595" s="448"/>
      <c r="G595" s="448"/>
      <c r="H595" s="447"/>
      <c r="I595" s="448"/>
      <c r="J595" s="448"/>
      <c r="K595" s="448"/>
    </row>
    <row r="596" spans="1:11">
      <c r="A596" s="448"/>
      <c r="B596" s="448"/>
      <c r="C596" s="448"/>
      <c r="D596" s="448"/>
      <c r="E596" s="448"/>
      <c r="F596" s="448"/>
      <c r="G596" s="448"/>
      <c r="H596" s="447"/>
      <c r="I596" s="448"/>
      <c r="J596" s="448"/>
      <c r="K596" s="448"/>
    </row>
    <row r="597" spans="1:11">
      <c r="A597" s="448"/>
      <c r="B597" s="448"/>
      <c r="C597" s="448"/>
      <c r="D597" s="448"/>
      <c r="E597" s="448"/>
      <c r="F597" s="448"/>
      <c r="G597" s="448"/>
      <c r="H597" s="447"/>
      <c r="I597" s="448"/>
      <c r="J597" s="448"/>
      <c r="K597" s="448"/>
    </row>
    <row r="598" spans="1:11">
      <c r="A598" s="448"/>
      <c r="B598" s="448"/>
      <c r="C598" s="448"/>
      <c r="D598" s="448"/>
      <c r="E598" s="448"/>
      <c r="F598" s="448"/>
      <c r="G598" s="448"/>
      <c r="H598" s="447"/>
      <c r="I598" s="448"/>
      <c r="J598" s="448"/>
      <c r="K598" s="448"/>
    </row>
    <row r="599" spans="1:11">
      <c r="A599" s="448"/>
      <c r="B599" s="448"/>
      <c r="C599" s="448"/>
      <c r="D599" s="448"/>
      <c r="E599" s="448"/>
      <c r="F599" s="448"/>
      <c r="G599" s="448"/>
      <c r="H599" s="447"/>
      <c r="I599" s="448"/>
      <c r="J599" s="448"/>
      <c r="K599" s="448"/>
    </row>
    <row r="600" spans="1:11">
      <c r="A600" s="448"/>
      <c r="B600" s="448"/>
      <c r="C600" s="448"/>
      <c r="D600" s="448"/>
      <c r="E600" s="448"/>
      <c r="F600" s="448"/>
      <c r="G600" s="448"/>
      <c r="H600" s="447"/>
      <c r="I600" s="448"/>
      <c r="J600" s="448"/>
      <c r="K600" s="448"/>
    </row>
    <row r="601" spans="1:11">
      <c r="A601" s="448"/>
      <c r="B601" s="448"/>
      <c r="C601" s="448"/>
      <c r="D601" s="448"/>
      <c r="E601" s="448"/>
      <c r="F601" s="448"/>
      <c r="G601" s="448"/>
      <c r="H601" s="447"/>
      <c r="I601" s="448"/>
      <c r="J601" s="448"/>
      <c r="K601" s="448"/>
    </row>
    <row r="602" spans="1:11">
      <c r="A602" s="448"/>
      <c r="B602" s="448"/>
      <c r="C602" s="448"/>
      <c r="D602" s="448"/>
      <c r="E602" s="448"/>
      <c r="F602" s="448"/>
      <c r="G602" s="448"/>
      <c r="H602" s="447"/>
      <c r="I602" s="448"/>
      <c r="J602" s="448"/>
      <c r="K602" s="448"/>
    </row>
    <row r="603" spans="1:11">
      <c r="A603" s="448"/>
      <c r="B603" s="448"/>
      <c r="C603" s="448"/>
      <c r="D603" s="448"/>
      <c r="E603" s="448"/>
      <c r="F603" s="448"/>
      <c r="G603" s="448"/>
      <c r="H603" s="447"/>
      <c r="I603" s="448"/>
      <c r="J603" s="448"/>
      <c r="K603" s="448"/>
    </row>
    <row r="604" spans="1:11">
      <c r="A604" s="448"/>
      <c r="B604" s="448"/>
      <c r="C604" s="448"/>
      <c r="D604" s="448"/>
      <c r="E604" s="448"/>
      <c r="F604" s="448"/>
      <c r="G604" s="448"/>
      <c r="H604" s="447"/>
      <c r="I604" s="448"/>
      <c r="J604" s="448"/>
      <c r="K604" s="448"/>
    </row>
    <row r="605" spans="1:11">
      <c r="A605" s="448"/>
      <c r="B605" s="448"/>
      <c r="C605" s="448"/>
      <c r="D605" s="448"/>
      <c r="E605" s="448"/>
      <c r="F605" s="448"/>
      <c r="G605" s="448"/>
      <c r="H605" s="447"/>
      <c r="I605" s="448"/>
      <c r="J605" s="448"/>
      <c r="K605" s="448"/>
    </row>
    <row r="606" spans="1:11">
      <c r="A606" s="448"/>
      <c r="B606" s="448"/>
      <c r="C606" s="448"/>
      <c r="D606" s="448"/>
      <c r="E606" s="448"/>
      <c r="F606" s="448"/>
      <c r="G606" s="448"/>
      <c r="H606" s="447"/>
      <c r="I606" s="448"/>
      <c r="J606" s="448"/>
      <c r="K606" s="448"/>
    </row>
    <row r="607" spans="1:11">
      <c r="A607" s="448"/>
      <c r="B607" s="448"/>
      <c r="C607" s="448"/>
      <c r="D607" s="448"/>
      <c r="E607" s="448"/>
      <c r="F607" s="448"/>
      <c r="G607" s="448"/>
      <c r="H607" s="447"/>
      <c r="I607" s="448"/>
      <c r="J607" s="448"/>
      <c r="K607" s="448"/>
    </row>
    <row r="608" spans="1:11">
      <c r="A608" s="448"/>
      <c r="B608" s="448"/>
      <c r="C608" s="448"/>
      <c r="D608" s="448"/>
      <c r="E608" s="448"/>
      <c r="F608" s="448"/>
      <c r="G608" s="448"/>
      <c r="H608" s="447"/>
      <c r="I608" s="448"/>
      <c r="J608" s="448"/>
      <c r="K608" s="448"/>
    </row>
    <row r="609" spans="1:11">
      <c r="A609" s="448"/>
      <c r="B609" s="448"/>
      <c r="C609" s="448"/>
      <c r="D609" s="448"/>
      <c r="E609" s="448"/>
      <c r="F609" s="448"/>
      <c r="G609" s="448"/>
      <c r="H609" s="447"/>
      <c r="I609" s="448"/>
      <c r="J609" s="448"/>
      <c r="K609" s="448"/>
    </row>
    <row r="610" spans="1:11">
      <c r="A610" s="448"/>
      <c r="B610" s="448"/>
      <c r="C610" s="448"/>
      <c r="D610" s="448"/>
      <c r="E610" s="448"/>
      <c r="F610" s="448"/>
      <c r="G610" s="448"/>
      <c r="H610" s="447"/>
      <c r="I610" s="448"/>
      <c r="J610" s="448"/>
      <c r="K610" s="448"/>
    </row>
    <row r="611" spans="1:11">
      <c r="A611" s="448"/>
      <c r="B611" s="448"/>
      <c r="C611" s="448"/>
      <c r="D611" s="448"/>
      <c r="E611" s="448"/>
      <c r="F611" s="448"/>
      <c r="G611" s="448"/>
      <c r="H611" s="447"/>
      <c r="I611" s="448"/>
      <c r="J611" s="448"/>
      <c r="K611" s="448"/>
    </row>
    <row r="612" spans="1:11">
      <c r="A612" s="448"/>
      <c r="B612" s="448"/>
      <c r="C612" s="448"/>
      <c r="D612" s="448"/>
      <c r="E612" s="448"/>
      <c r="F612" s="448"/>
      <c r="G612" s="448"/>
      <c r="H612" s="447"/>
      <c r="I612" s="448"/>
      <c r="J612" s="448"/>
      <c r="K612" s="448"/>
    </row>
    <row r="613" spans="1:11">
      <c r="A613" s="448"/>
      <c r="B613" s="448"/>
      <c r="C613" s="448"/>
      <c r="D613" s="448"/>
      <c r="E613" s="448"/>
      <c r="F613" s="448"/>
      <c r="G613" s="448"/>
      <c r="H613" s="447"/>
      <c r="I613" s="448"/>
      <c r="J613" s="448"/>
      <c r="K613" s="448"/>
    </row>
    <row r="614" spans="1:11">
      <c r="A614" s="448"/>
      <c r="B614" s="448"/>
      <c r="C614" s="448"/>
      <c r="D614" s="448"/>
      <c r="E614" s="448"/>
      <c r="F614" s="448"/>
      <c r="G614" s="448"/>
      <c r="H614" s="447"/>
      <c r="I614" s="448"/>
      <c r="J614" s="448"/>
      <c r="K614" s="448"/>
    </row>
    <row r="615" spans="1:11">
      <c r="A615" s="448"/>
      <c r="B615" s="448"/>
      <c r="C615" s="448"/>
      <c r="D615" s="448"/>
      <c r="E615" s="448"/>
      <c r="F615" s="448"/>
      <c r="G615" s="448"/>
      <c r="H615" s="447"/>
      <c r="I615" s="448"/>
      <c r="J615" s="448"/>
      <c r="K615" s="448"/>
    </row>
    <row r="616" spans="1:11">
      <c r="A616" s="448"/>
      <c r="B616" s="448"/>
      <c r="C616" s="448"/>
      <c r="D616" s="448"/>
      <c r="E616" s="448"/>
      <c r="F616" s="448"/>
      <c r="G616" s="448"/>
      <c r="H616" s="447"/>
      <c r="I616" s="448"/>
      <c r="J616" s="448"/>
      <c r="K616" s="448"/>
    </row>
    <row r="617" spans="1:11">
      <c r="A617" s="448"/>
      <c r="B617" s="448"/>
      <c r="C617" s="448"/>
      <c r="D617" s="448"/>
      <c r="E617" s="448"/>
      <c r="F617" s="448"/>
      <c r="G617" s="448"/>
      <c r="H617" s="447"/>
      <c r="I617" s="448"/>
      <c r="J617" s="448"/>
      <c r="K617" s="448"/>
    </row>
    <row r="618" spans="1:11">
      <c r="A618" s="448"/>
      <c r="B618" s="448"/>
      <c r="C618" s="448"/>
      <c r="D618" s="448"/>
      <c r="E618" s="448"/>
      <c r="F618" s="448"/>
      <c r="G618" s="448"/>
      <c r="H618" s="447"/>
      <c r="I618" s="448"/>
      <c r="J618" s="448"/>
      <c r="K618" s="448"/>
    </row>
    <row r="619" spans="1:11">
      <c r="A619" s="448"/>
      <c r="B619" s="448"/>
      <c r="C619" s="448"/>
      <c r="D619" s="448"/>
      <c r="E619" s="448"/>
      <c r="F619" s="448"/>
      <c r="G619" s="448"/>
      <c r="H619" s="447"/>
      <c r="I619" s="448"/>
      <c r="J619" s="448"/>
      <c r="K619" s="448"/>
    </row>
    <row r="620" spans="1:11">
      <c r="A620" s="448"/>
      <c r="B620" s="448"/>
      <c r="C620" s="448"/>
      <c r="D620" s="448"/>
      <c r="E620" s="448"/>
      <c r="F620" s="448"/>
      <c r="G620" s="448"/>
      <c r="H620" s="447"/>
      <c r="I620" s="448"/>
      <c r="J620" s="448"/>
      <c r="K620" s="448"/>
    </row>
    <row r="621" spans="1:11">
      <c r="A621" s="448"/>
      <c r="B621" s="448"/>
      <c r="C621" s="448"/>
      <c r="D621" s="448"/>
      <c r="E621" s="448"/>
      <c r="F621" s="448"/>
      <c r="G621" s="448"/>
      <c r="H621" s="447"/>
      <c r="I621" s="448"/>
      <c r="J621" s="448"/>
      <c r="K621" s="448"/>
    </row>
    <row r="622" spans="1:11">
      <c r="A622" s="448"/>
      <c r="B622" s="448"/>
      <c r="C622" s="448"/>
      <c r="D622" s="448"/>
      <c r="E622" s="448"/>
      <c r="F622" s="448"/>
      <c r="G622" s="448"/>
      <c r="H622" s="447"/>
      <c r="I622" s="448"/>
      <c r="J622" s="448"/>
      <c r="K622" s="448"/>
    </row>
    <row r="623" spans="1:11">
      <c r="A623" s="448"/>
      <c r="B623" s="448"/>
      <c r="C623" s="448"/>
      <c r="D623" s="448"/>
      <c r="E623" s="448"/>
      <c r="F623" s="448"/>
      <c r="G623" s="448"/>
      <c r="H623" s="447"/>
      <c r="I623" s="448"/>
      <c r="J623" s="448"/>
      <c r="K623" s="448"/>
    </row>
    <row r="624" spans="1:11">
      <c r="A624" s="448"/>
      <c r="B624" s="448"/>
      <c r="C624" s="448"/>
      <c r="D624" s="448"/>
      <c r="E624" s="448"/>
      <c r="F624" s="448"/>
      <c r="G624" s="448"/>
      <c r="H624" s="447"/>
      <c r="I624" s="448"/>
      <c r="J624" s="448"/>
      <c r="K624" s="448"/>
    </row>
    <row r="625" spans="1:11">
      <c r="A625" s="448"/>
      <c r="B625" s="448"/>
      <c r="C625" s="448"/>
      <c r="D625" s="448"/>
      <c r="E625" s="448"/>
      <c r="F625" s="448"/>
      <c r="G625" s="448"/>
      <c r="H625" s="447"/>
      <c r="I625" s="448"/>
      <c r="J625" s="448"/>
      <c r="K625" s="448"/>
    </row>
    <row r="626" spans="1:11">
      <c r="A626" s="448"/>
      <c r="B626" s="448"/>
      <c r="C626" s="448"/>
      <c r="D626" s="448"/>
      <c r="E626" s="448"/>
      <c r="F626" s="448"/>
      <c r="G626" s="448"/>
      <c r="H626" s="447"/>
      <c r="I626" s="448"/>
      <c r="J626" s="448"/>
      <c r="K626" s="448"/>
    </row>
    <row r="627" spans="1:11">
      <c r="A627" s="448"/>
      <c r="B627" s="448"/>
      <c r="C627" s="448"/>
      <c r="D627" s="448"/>
      <c r="E627" s="448"/>
      <c r="F627" s="448"/>
      <c r="G627" s="448"/>
      <c r="H627" s="447"/>
      <c r="I627" s="448"/>
      <c r="J627" s="448"/>
      <c r="K627" s="448"/>
    </row>
    <row r="628" spans="1:11">
      <c r="A628" s="448"/>
      <c r="B628" s="448"/>
      <c r="C628" s="448"/>
      <c r="D628" s="448"/>
      <c r="E628" s="448"/>
      <c r="F628" s="448"/>
      <c r="G628" s="448"/>
      <c r="H628" s="447"/>
      <c r="I628" s="448"/>
      <c r="J628" s="448"/>
      <c r="K628" s="448"/>
    </row>
    <row r="629" spans="1:11">
      <c r="A629" s="448"/>
      <c r="B629" s="448"/>
      <c r="C629" s="448"/>
      <c r="D629" s="448"/>
      <c r="E629" s="448"/>
      <c r="F629" s="448"/>
      <c r="G629" s="448"/>
      <c r="H629" s="447"/>
      <c r="I629" s="448"/>
      <c r="J629" s="448"/>
      <c r="K629" s="448"/>
    </row>
    <row r="630" spans="1:11">
      <c r="A630" s="448"/>
      <c r="B630" s="448"/>
      <c r="C630" s="448"/>
      <c r="D630" s="448"/>
      <c r="E630" s="448"/>
      <c r="F630" s="448"/>
      <c r="G630" s="448"/>
      <c r="H630" s="447"/>
      <c r="I630" s="448"/>
      <c r="J630" s="448"/>
      <c r="K630" s="448"/>
    </row>
    <row r="631" spans="1:11">
      <c r="A631" s="448"/>
      <c r="B631" s="448"/>
      <c r="C631" s="448"/>
      <c r="D631" s="448"/>
      <c r="E631" s="448"/>
      <c r="F631" s="448"/>
      <c r="G631" s="448"/>
      <c r="H631" s="447"/>
      <c r="I631" s="448"/>
      <c r="J631" s="448"/>
      <c r="K631" s="448"/>
    </row>
    <row r="632" spans="1:11">
      <c r="A632" s="448"/>
      <c r="B632" s="448"/>
      <c r="C632" s="448"/>
      <c r="D632" s="448"/>
      <c r="E632" s="448"/>
      <c r="F632" s="448"/>
      <c r="G632" s="448"/>
      <c r="H632" s="447"/>
      <c r="I632" s="448"/>
      <c r="J632" s="448"/>
      <c r="K632" s="448"/>
    </row>
    <row r="633" spans="1:11">
      <c r="A633" s="448"/>
      <c r="B633" s="448"/>
      <c r="C633" s="448"/>
      <c r="D633" s="448"/>
      <c r="E633" s="448"/>
      <c r="F633" s="448"/>
      <c r="G633" s="448"/>
      <c r="H633" s="447"/>
      <c r="I633" s="448"/>
      <c r="J633" s="448"/>
      <c r="K633" s="448"/>
    </row>
    <row r="634" spans="1:11">
      <c r="A634" s="448"/>
      <c r="B634" s="448"/>
      <c r="C634" s="448"/>
      <c r="D634" s="448"/>
      <c r="E634" s="448"/>
      <c r="F634" s="448"/>
      <c r="G634" s="448"/>
      <c r="H634" s="447"/>
      <c r="I634" s="448"/>
      <c r="J634" s="448"/>
      <c r="K634" s="448"/>
    </row>
    <row r="635" spans="1:11">
      <c r="A635" s="448"/>
      <c r="B635" s="448"/>
      <c r="C635" s="448"/>
      <c r="D635" s="448"/>
      <c r="E635" s="448"/>
      <c r="F635" s="448"/>
      <c r="G635" s="448"/>
      <c r="H635" s="447"/>
      <c r="I635" s="448"/>
      <c r="J635" s="448"/>
      <c r="K635" s="448"/>
    </row>
    <row r="636" spans="1:11">
      <c r="A636" s="448"/>
      <c r="B636" s="448"/>
      <c r="C636" s="448"/>
      <c r="D636" s="448"/>
      <c r="E636" s="448"/>
      <c r="F636" s="448"/>
      <c r="G636" s="448"/>
      <c r="H636" s="447"/>
      <c r="I636" s="448"/>
      <c r="J636" s="448"/>
      <c r="K636" s="448"/>
    </row>
    <row r="637" spans="1:11">
      <c r="A637" s="448"/>
      <c r="B637" s="448"/>
      <c r="C637" s="448"/>
      <c r="D637" s="448"/>
      <c r="E637" s="448"/>
      <c r="F637" s="448"/>
      <c r="G637" s="448"/>
      <c r="H637" s="447"/>
      <c r="I637" s="448"/>
      <c r="J637" s="448"/>
      <c r="K637" s="448"/>
    </row>
    <row r="638" spans="1:11">
      <c r="A638" s="448"/>
      <c r="B638" s="448"/>
      <c r="C638" s="448"/>
      <c r="D638" s="448"/>
      <c r="E638" s="448"/>
      <c r="F638" s="448"/>
      <c r="G638" s="448"/>
      <c r="H638" s="447"/>
      <c r="I638" s="448"/>
      <c r="J638" s="448"/>
      <c r="K638" s="448"/>
    </row>
    <row r="639" spans="1:11">
      <c r="A639" s="448"/>
      <c r="B639" s="448"/>
      <c r="C639" s="448"/>
      <c r="D639" s="448"/>
      <c r="E639" s="448"/>
      <c r="F639" s="448"/>
      <c r="G639" s="448"/>
      <c r="H639" s="447"/>
      <c r="I639" s="448"/>
      <c r="J639" s="448"/>
      <c r="K639" s="448"/>
    </row>
    <row r="640" spans="1:11">
      <c r="A640" s="448"/>
      <c r="B640" s="448"/>
      <c r="C640" s="448"/>
      <c r="D640" s="448"/>
      <c r="E640" s="448"/>
      <c r="F640" s="448"/>
      <c r="G640" s="448"/>
      <c r="H640" s="447"/>
      <c r="I640" s="448"/>
      <c r="J640" s="448"/>
      <c r="K640" s="448"/>
    </row>
    <row r="641" spans="1:11">
      <c r="A641" s="448"/>
      <c r="B641" s="448"/>
      <c r="C641" s="448"/>
      <c r="D641" s="448"/>
      <c r="E641" s="448"/>
      <c r="F641" s="448"/>
      <c r="G641" s="448"/>
      <c r="H641" s="447"/>
      <c r="I641" s="448"/>
      <c r="J641" s="448"/>
      <c r="K641" s="448"/>
    </row>
    <row r="642" spans="1:11">
      <c r="A642" s="448"/>
      <c r="B642" s="448"/>
      <c r="C642" s="448"/>
      <c r="D642" s="448"/>
      <c r="E642" s="448"/>
      <c r="F642" s="448"/>
      <c r="G642" s="448"/>
      <c r="H642" s="447"/>
      <c r="I642" s="448"/>
      <c r="J642" s="448"/>
      <c r="K642" s="448"/>
    </row>
    <row r="643" spans="1:11">
      <c r="A643" s="448"/>
      <c r="B643" s="448"/>
      <c r="C643" s="448"/>
      <c r="D643" s="448"/>
      <c r="E643" s="448"/>
      <c r="F643" s="448"/>
      <c r="G643" s="448"/>
      <c r="H643" s="447"/>
      <c r="I643" s="448"/>
      <c r="J643" s="448"/>
      <c r="K643" s="448"/>
    </row>
    <row r="644" spans="1:11">
      <c r="A644" s="448"/>
      <c r="B644" s="448"/>
      <c r="C644" s="448"/>
      <c r="D644" s="448"/>
      <c r="E644" s="448"/>
      <c r="F644" s="448"/>
      <c r="G644" s="448"/>
      <c r="H644" s="447"/>
      <c r="I644" s="448"/>
      <c r="J644" s="448"/>
      <c r="K644" s="448"/>
    </row>
    <row r="645" spans="1:11">
      <c r="A645" s="448"/>
      <c r="B645" s="448"/>
      <c r="C645" s="448"/>
      <c r="D645" s="448"/>
      <c r="E645" s="448"/>
      <c r="F645" s="448"/>
      <c r="G645" s="448"/>
      <c r="H645" s="447"/>
      <c r="I645" s="448"/>
      <c r="J645" s="448"/>
      <c r="K645" s="448"/>
    </row>
    <row r="646" spans="1:11">
      <c r="A646" s="448"/>
      <c r="B646" s="448"/>
      <c r="C646" s="448"/>
      <c r="D646" s="448"/>
      <c r="E646" s="448"/>
      <c r="F646" s="448"/>
      <c r="G646" s="448"/>
      <c r="H646" s="447"/>
      <c r="I646" s="448"/>
      <c r="J646" s="448"/>
      <c r="K646" s="448"/>
    </row>
    <row r="647" spans="1:11">
      <c r="A647" s="448"/>
      <c r="B647" s="448"/>
      <c r="C647" s="448"/>
      <c r="D647" s="448"/>
      <c r="E647" s="448"/>
      <c r="F647" s="448"/>
      <c r="G647" s="448"/>
      <c r="H647" s="447"/>
      <c r="I647" s="448"/>
      <c r="J647" s="448"/>
      <c r="K647" s="448"/>
    </row>
    <row r="648" spans="1:11">
      <c r="A648" s="448"/>
      <c r="B648" s="448"/>
      <c r="C648" s="448"/>
      <c r="D648" s="448"/>
      <c r="E648" s="448"/>
      <c r="F648" s="448"/>
      <c r="G648" s="448"/>
      <c r="H648" s="447"/>
      <c r="I648" s="448"/>
      <c r="J648" s="448"/>
      <c r="K648" s="448"/>
    </row>
    <row r="649" spans="1:11">
      <c r="A649" s="448"/>
      <c r="B649" s="448"/>
      <c r="C649" s="448"/>
      <c r="D649" s="448"/>
      <c r="E649" s="448"/>
      <c r="F649" s="448"/>
      <c r="G649" s="448"/>
      <c r="H649" s="447"/>
      <c r="I649" s="448"/>
      <c r="J649" s="448"/>
      <c r="K649" s="448"/>
    </row>
    <row r="650" spans="1:11">
      <c r="A650" s="448"/>
      <c r="B650" s="448"/>
      <c r="C650" s="448"/>
      <c r="D650" s="448"/>
      <c r="E650" s="448"/>
      <c r="F650" s="448"/>
      <c r="G650" s="448"/>
      <c r="H650" s="447"/>
      <c r="I650" s="448"/>
      <c r="J650" s="448"/>
      <c r="K650" s="448"/>
    </row>
    <row r="651" spans="1:11">
      <c r="A651" s="448"/>
      <c r="B651" s="448"/>
      <c r="C651" s="448"/>
      <c r="D651" s="448"/>
      <c r="E651" s="448"/>
      <c r="F651" s="448"/>
      <c r="G651" s="448"/>
      <c r="H651" s="447"/>
      <c r="I651" s="448"/>
      <c r="J651" s="448"/>
      <c r="K651" s="448"/>
    </row>
    <row r="652" spans="1:11">
      <c r="A652" s="448"/>
      <c r="B652" s="448"/>
      <c r="C652" s="448"/>
      <c r="D652" s="448"/>
      <c r="E652" s="448"/>
      <c r="F652" s="448"/>
      <c r="G652" s="448"/>
      <c r="H652" s="447"/>
      <c r="I652" s="448"/>
      <c r="J652" s="448"/>
      <c r="K652" s="448"/>
    </row>
    <row r="653" spans="1:11">
      <c r="A653" s="448"/>
      <c r="B653" s="448"/>
      <c r="C653" s="448"/>
      <c r="D653" s="448"/>
      <c r="E653" s="448"/>
      <c r="F653" s="448"/>
      <c r="G653" s="448"/>
      <c r="H653" s="447"/>
      <c r="I653" s="448"/>
      <c r="J653" s="448"/>
      <c r="K653" s="448"/>
    </row>
    <row r="654" spans="1:11">
      <c r="A654" s="448"/>
      <c r="B654" s="448"/>
      <c r="C654" s="448"/>
      <c r="D654" s="448"/>
      <c r="E654" s="448"/>
      <c r="F654" s="448"/>
      <c r="G654" s="448"/>
      <c r="H654" s="447"/>
      <c r="I654" s="448"/>
      <c r="J654" s="448"/>
      <c r="K654" s="448"/>
    </row>
    <row r="655" spans="1:11">
      <c r="A655" s="448"/>
      <c r="B655" s="448"/>
      <c r="C655" s="448"/>
      <c r="D655" s="448"/>
      <c r="E655" s="448"/>
      <c r="F655" s="448"/>
      <c r="G655" s="448"/>
      <c r="H655" s="447"/>
      <c r="I655" s="448"/>
      <c r="J655" s="448"/>
      <c r="K655" s="448"/>
    </row>
    <row r="656" spans="1:11">
      <c r="A656" s="448"/>
      <c r="B656" s="448"/>
      <c r="C656" s="448"/>
      <c r="D656" s="448"/>
      <c r="E656" s="448"/>
      <c r="F656" s="448"/>
      <c r="G656" s="448"/>
      <c r="H656" s="447"/>
      <c r="I656" s="448"/>
      <c r="J656" s="448"/>
      <c r="K656" s="448"/>
    </row>
    <row r="657" spans="1:11">
      <c r="A657" s="448"/>
      <c r="B657" s="448"/>
      <c r="C657" s="448"/>
      <c r="D657" s="448"/>
      <c r="E657" s="448"/>
      <c r="F657" s="448"/>
      <c r="G657" s="448"/>
      <c r="H657" s="447"/>
      <c r="I657" s="448"/>
      <c r="J657" s="448"/>
      <c r="K657" s="448"/>
    </row>
    <row r="658" spans="1:11">
      <c r="A658" s="448"/>
      <c r="B658" s="448"/>
      <c r="C658" s="448"/>
      <c r="D658" s="448"/>
      <c r="E658" s="448"/>
      <c r="F658" s="448"/>
      <c r="G658" s="448"/>
      <c r="H658" s="447"/>
      <c r="I658" s="448"/>
      <c r="J658" s="448"/>
      <c r="K658" s="448"/>
    </row>
    <row r="659" spans="1:11">
      <c r="A659" s="448"/>
      <c r="B659" s="448"/>
      <c r="C659" s="448"/>
      <c r="D659" s="448"/>
      <c r="E659" s="448"/>
      <c r="F659" s="448"/>
      <c r="G659" s="448"/>
      <c r="H659" s="447"/>
      <c r="I659" s="448"/>
      <c r="J659" s="448"/>
      <c r="K659" s="448"/>
    </row>
    <row r="660" spans="1:11">
      <c r="A660" s="448"/>
      <c r="B660" s="448"/>
      <c r="C660" s="448"/>
      <c r="D660" s="448"/>
      <c r="E660" s="448"/>
      <c r="F660" s="448"/>
      <c r="G660" s="448"/>
      <c r="H660" s="447"/>
      <c r="I660" s="448"/>
      <c r="J660" s="448"/>
      <c r="K660" s="448"/>
    </row>
    <row r="661" spans="1:11">
      <c r="A661" s="448"/>
      <c r="B661" s="448"/>
      <c r="C661" s="448"/>
      <c r="D661" s="448"/>
      <c r="E661" s="448"/>
      <c r="F661" s="448"/>
      <c r="G661" s="448"/>
      <c r="H661" s="447"/>
      <c r="I661" s="448"/>
      <c r="J661" s="448"/>
      <c r="K661" s="448"/>
    </row>
    <row r="662" spans="1:11">
      <c r="A662" s="448"/>
      <c r="B662" s="448"/>
      <c r="C662" s="448"/>
      <c r="D662" s="448"/>
      <c r="E662" s="448"/>
      <c r="F662" s="448"/>
      <c r="G662" s="448"/>
      <c r="H662" s="447"/>
      <c r="I662" s="448"/>
      <c r="J662" s="448"/>
      <c r="K662" s="448"/>
    </row>
    <row r="663" spans="1:11">
      <c r="A663" s="448"/>
      <c r="B663" s="448"/>
      <c r="C663" s="448"/>
      <c r="D663" s="448"/>
      <c r="E663" s="448"/>
      <c r="F663" s="448"/>
      <c r="G663" s="448"/>
      <c r="H663" s="447"/>
      <c r="I663" s="448"/>
      <c r="J663" s="448"/>
      <c r="K663" s="448"/>
    </row>
    <row r="664" spans="1:11">
      <c r="A664" s="448"/>
      <c r="B664" s="448"/>
      <c r="C664" s="448"/>
      <c r="D664" s="448"/>
      <c r="E664" s="448"/>
      <c r="F664" s="448"/>
      <c r="G664" s="448"/>
      <c r="H664" s="447"/>
      <c r="I664" s="448"/>
      <c r="J664" s="448"/>
      <c r="K664" s="448"/>
    </row>
    <row r="665" spans="1:11">
      <c r="A665" s="448"/>
      <c r="B665" s="448"/>
      <c r="C665" s="448"/>
      <c r="D665" s="448"/>
      <c r="E665" s="448"/>
      <c r="F665" s="448"/>
      <c r="G665" s="448"/>
      <c r="H665" s="447"/>
      <c r="I665" s="448"/>
      <c r="J665" s="448"/>
      <c r="K665" s="448"/>
    </row>
    <row r="666" spans="1:11">
      <c r="A666" s="448"/>
      <c r="B666" s="448"/>
      <c r="C666" s="448"/>
      <c r="D666" s="448"/>
      <c r="E666" s="448"/>
      <c r="F666" s="448"/>
      <c r="G666" s="448"/>
      <c r="H666" s="447"/>
      <c r="I666" s="448"/>
      <c r="J666" s="448"/>
      <c r="K666" s="448"/>
    </row>
    <row r="667" spans="1:11">
      <c r="A667" s="448"/>
      <c r="B667" s="448"/>
      <c r="C667" s="448"/>
      <c r="D667" s="448"/>
      <c r="E667" s="448"/>
      <c r="F667" s="448"/>
      <c r="G667" s="448"/>
      <c r="H667" s="447"/>
      <c r="I667" s="448"/>
      <c r="J667" s="448"/>
      <c r="K667" s="448"/>
    </row>
    <row r="668" spans="1:11">
      <c r="A668" s="448"/>
      <c r="B668" s="448"/>
      <c r="C668" s="448"/>
      <c r="D668" s="448"/>
      <c r="E668" s="448"/>
      <c r="F668" s="448"/>
      <c r="G668" s="448"/>
      <c r="H668" s="447"/>
      <c r="I668" s="448"/>
      <c r="J668" s="448"/>
      <c r="K668" s="448"/>
    </row>
    <row r="669" spans="1:11">
      <c r="A669" s="448"/>
      <c r="B669" s="448"/>
      <c r="C669" s="448"/>
      <c r="D669" s="448"/>
      <c r="E669" s="448"/>
      <c r="F669" s="448"/>
      <c r="G669" s="448"/>
      <c r="H669" s="447"/>
      <c r="I669" s="448"/>
      <c r="J669" s="448"/>
      <c r="K669" s="448"/>
    </row>
    <row r="670" spans="1:11">
      <c r="A670" s="448"/>
      <c r="B670" s="448"/>
      <c r="C670" s="448"/>
      <c r="D670" s="448"/>
      <c r="E670" s="448"/>
      <c r="F670" s="448"/>
      <c r="G670" s="448"/>
      <c r="H670" s="447"/>
      <c r="I670" s="448"/>
      <c r="J670" s="448"/>
      <c r="K670" s="448"/>
    </row>
    <row r="671" spans="1:11">
      <c r="A671" s="448"/>
      <c r="B671" s="448"/>
      <c r="C671" s="448"/>
      <c r="D671" s="448"/>
      <c r="E671" s="448"/>
      <c r="F671" s="448"/>
      <c r="G671" s="448"/>
      <c r="H671" s="447"/>
      <c r="I671" s="448"/>
      <c r="J671" s="448"/>
      <c r="K671" s="448"/>
    </row>
    <row r="672" spans="1:11">
      <c r="A672" s="448"/>
      <c r="B672" s="448"/>
      <c r="C672" s="448"/>
      <c r="D672" s="448"/>
      <c r="E672" s="448"/>
      <c r="F672" s="448"/>
      <c r="G672" s="448"/>
      <c r="H672" s="447"/>
      <c r="I672" s="448"/>
      <c r="J672" s="448"/>
      <c r="K672" s="448"/>
    </row>
    <row r="673" spans="1:11">
      <c r="A673" s="448"/>
      <c r="B673" s="448"/>
      <c r="C673" s="448"/>
      <c r="D673" s="448"/>
      <c r="E673" s="448"/>
      <c r="F673" s="448"/>
      <c r="G673" s="448"/>
      <c r="H673" s="447"/>
      <c r="I673" s="448"/>
      <c r="J673" s="448"/>
      <c r="K673" s="448"/>
    </row>
    <row r="674" spans="1:11">
      <c r="A674" s="448"/>
      <c r="B674" s="448"/>
      <c r="C674" s="448"/>
      <c r="D674" s="448"/>
      <c r="E674" s="448"/>
      <c r="F674" s="448"/>
      <c r="G674" s="448"/>
      <c r="H674" s="447"/>
      <c r="I674" s="448"/>
      <c r="J674" s="448"/>
      <c r="K674" s="448"/>
    </row>
    <row r="675" spans="1:11">
      <c r="A675" s="448"/>
      <c r="B675" s="448"/>
      <c r="C675" s="448"/>
      <c r="D675" s="448"/>
      <c r="E675" s="448"/>
      <c r="F675" s="448"/>
      <c r="G675" s="448"/>
      <c r="H675" s="447"/>
      <c r="I675" s="448"/>
      <c r="J675" s="448"/>
      <c r="K675" s="448"/>
    </row>
    <row r="676" spans="1:11">
      <c r="A676" s="448"/>
      <c r="B676" s="448"/>
      <c r="C676" s="448"/>
      <c r="D676" s="448"/>
      <c r="E676" s="448"/>
      <c r="F676" s="448"/>
      <c r="G676" s="448"/>
      <c r="H676" s="447"/>
      <c r="I676" s="448"/>
      <c r="J676" s="448"/>
      <c r="K676" s="448"/>
    </row>
    <row r="677" spans="1:11">
      <c r="A677" s="448"/>
      <c r="B677" s="448"/>
      <c r="C677" s="448"/>
      <c r="D677" s="448"/>
      <c r="E677" s="448"/>
      <c r="F677" s="448"/>
      <c r="G677" s="448"/>
      <c r="H677" s="447"/>
      <c r="I677" s="448"/>
      <c r="J677" s="448"/>
      <c r="K677" s="448"/>
    </row>
    <row r="678" spans="1:11">
      <c r="A678" s="448"/>
      <c r="B678" s="448"/>
      <c r="C678" s="448"/>
      <c r="D678" s="448"/>
      <c r="E678" s="448"/>
      <c r="F678" s="448"/>
      <c r="G678" s="448"/>
      <c r="H678" s="447"/>
      <c r="I678" s="448"/>
      <c r="J678" s="448"/>
      <c r="K678" s="448"/>
    </row>
    <row r="679" spans="1:11">
      <c r="A679" s="448"/>
      <c r="B679" s="448"/>
      <c r="C679" s="448"/>
      <c r="D679" s="448"/>
      <c r="E679" s="448"/>
      <c r="F679" s="448"/>
      <c r="G679" s="448"/>
      <c r="H679" s="447"/>
      <c r="I679" s="448"/>
      <c r="J679" s="448"/>
      <c r="K679" s="448"/>
    </row>
    <row r="680" spans="1:11">
      <c r="A680" s="448"/>
      <c r="B680" s="448"/>
      <c r="C680" s="448"/>
      <c r="D680" s="448"/>
      <c r="E680" s="448"/>
      <c r="F680" s="448"/>
      <c r="G680" s="448"/>
      <c r="H680" s="447"/>
      <c r="I680" s="448"/>
      <c r="J680" s="448"/>
      <c r="K680" s="448"/>
    </row>
    <row r="681" spans="1:11">
      <c r="A681" s="448"/>
      <c r="B681" s="448"/>
      <c r="C681" s="448"/>
      <c r="D681" s="448"/>
      <c r="E681" s="448"/>
      <c r="F681" s="448"/>
      <c r="G681" s="448"/>
      <c r="H681" s="447"/>
      <c r="I681" s="448"/>
      <c r="J681" s="448"/>
      <c r="K681" s="448"/>
    </row>
    <row r="682" spans="1:11">
      <c r="A682" s="448"/>
      <c r="B682" s="448"/>
      <c r="C682" s="448"/>
      <c r="D682" s="448"/>
      <c r="E682" s="448"/>
      <c r="F682" s="448"/>
      <c r="G682" s="448"/>
      <c r="H682" s="447"/>
      <c r="I682" s="448"/>
      <c r="J682" s="448"/>
      <c r="K682" s="448"/>
    </row>
    <row r="683" spans="1:11">
      <c r="A683" s="448"/>
      <c r="B683" s="448"/>
      <c r="C683" s="448"/>
      <c r="D683" s="448"/>
      <c r="E683" s="448"/>
      <c r="F683" s="448"/>
      <c r="G683" s="448"/>
      <c r="H683" s="447"/>
      <c r="I683" s="448"/>
      <c r="J683" s="448"/>
      <c r="K683" s="448"/>
    </row>
    <row r="684" spans="1:11">
      <c r="A684" s="448"/>
      <c r="B684" s="448"/>
      <c r="C684" s="448"/>
      <c r="D684" s="448"/>
      <c r="E684" s="448"/>
      <c r="F684" s="448"/>
      <c r="G684" s="448"/>
      <c r="H684" s="447"/>
      <c r="I684" s="448"/>
      <c r="J684" s="448"/>
      <c r="K684" s="448"/>
    </row>
    <row r="685" spans="1:11">
      <c r="A685" s="448"/>
      <c r="B685" s="448"/>
      <c r="C685" s="448"/>
      <c r="D685" s="448"/>
      <c r="E685" s="448"/>
      <c r="F685" s="448"/>
      <c r="G685" s="448"/>
      <c r="H685" s="447"/>
      <c r="I685" s="448"/>
      <c r="J685" s="448"/>
      <c r="K685" s="448"/>
    </row>
    <row r="686" spans="1:11">
      <c r="A686" s="448"/>
      <c r="B686" s="448"/>
      <c r="C686" s="448"/>
      <c r="D686" s="448"/>
      <c r="E686" s="448"/>
      <c r="F686" s="448"/>
      <c r="G686" s="448"/>
      <c r="H686" s="447"/>
      <c r="I686" s="448"/>
      <c r="J686" s="448"/>
      <c r="K686" s="448"/>
    </row>
    <row r="687" spans="1:11">
      <c r="A687" s="448"/>
      <c r="B687" s="448"/>
      <c r="C687" s="448"/>
      <c r="D687" s="448"/>
      <c r="E687" s="448"/>
      <c r="F687" s="448"/>
      <c r="G687" s="448"/>
      <c r="H687" s="447"/>
      <c r="I687" s="448"/>
      <c r="J687" s="448"/>
      <c r="K687" s="448"/>
    </row>
    <row r="688" spans="1:11">
      <c r="A688" s="448"/>
      <c r="B688" s="448"/>
      <c r="C688" s="448"/>
      <c r="D688" s="448"/>
      <c r="E688" s="448"/>
      <c r="F688" s="448"/>
      <c r="G688" s="448"/>
      <c r="H688" s="447"/>
      <c r="I688" s="448"/>
      <c r="J688" s="448"/>
      <c r="K688" s="448"/>
    </row>
    <row r="689" spans="1:11">
      <c r="A689" s="448"/>
      <c r="B689" s="448"/>
      <c r="C689" s="448"/>
      <c r="D689" s="448"/>
      <c r="E689" s="448"/>
      <c r="F689" s="448"/>
      <c r="G689" s="448"/>
      <c r="H689" s="447"/>
      <c r="I689" s="448"/>
      <c r="J689" s="448"/>
      <c r="K689" s="448"/>
    </row>
    <row r="690" spans="1:11">
      <c r="A690" s="448"/>
      <c r="B690" s="448"/>
      <c r="C690" s="448"/>
      <c r="D690" s="448"/>
      <c r="E690" s="448"/>
      <c r="F690" s="448"/>
      <c r="G690" s="448"/>
      <c r="H690" s="447"/>
      <c r="I690" s="448"/>
      <c r="J690" s="448"/>
      <c r="K690" s="448"/>
    </row>
    <row r="691" spans="1:11">
      <c r="A691" s="448"/>
      <c r="B691" s="448"/>
      <c r="C691" s="448"/>
      <c r="D691" s="448"/>
      <c r="E691" s="448"/>
      <c r="F691" s="448"/>
      <c r="G691" s="448"/>
      <c r="H691" s="447"/>
      <c r="I691" s="448"/>
      <c r="J691" s="448"/>
      <c r="K691" s="448"/>
    </row>
    <row r="692" spans="1:11">
      <c r="A692" s="448"/>
      <c r="B692" s="448"/>
      <c r="C692" s="448"/>
      <c r="D692" s="448"/>
      <c r="E692" s="448"/>
      <c r="F692" s="448"/>
      <c r="G692" s="448"/>
      <c r="H692" s="447"/>
      <c r="I692" s="448"/>
      <c r="J692" s="448"/>
      <c r="K692" s="448"/>
    </row>
    <row r="693" spans="1:11">
      <c r="A693" s="448"/>
      <c r="B693" s="448"/>
      <c r="C693" s="448"/>
      <c r="D693" s="448"/>
      <c r="E693" s="448"/>
      <c r="F693" s="448"/>
      <c r="G693" s="448"/>
      <c r="H693" s="447"/>
      <c r="I693" s="448"/>
      <c r="J693" s="448"/>
      <c r="K693" s="448"/>
    </row>
    <row r="694" spans="1:11">
      <c r="A694" s="448"/>
      <c r="B694" s="448"/>
      <c r="C694" s="448"/>
      <c r="D694" s="448"/>
      <c r="E694" s="448"/>
      <c r="F694" s="448"/>
      <c r="G694" s="448"/>
      <c r="H694" s="447"/>
      <c r="I694" s="448"/>
      <c r="J694" s="448"/>
      <c r="K694" s="448"/>
    </row>
    <row r="695" spans="1:11">
      <c r="A695" s="448"/>
      <c r="B695" s="448"/>
      <c r="C695" s="448"/>
      <c r="D695" s="448"/>
      <c r="E695" s="448"/>
      <c r="F695" s="448"/>
      <c r="G695" s="448"/>
      <c r="H695" s="447"/>
      <c r="I695" s="448"/>
      <c r="J695" s="448"/>
      <c r="K695" s="448"/>
    </row>
    <row r="696" spans="1:11">
      <c r="A696" s="448"/>
      <c r="B696" s="448"/>
      <c r="C696" s="448"/>
      <c r="D696" s="448"/>
      <c r="E696" s="448"/>
      <c r="F696" s="448"/>
      <c r="G696" s="448"/>
      <c r="H696" s="447"/>
      <c r="I696" s="448"/>
      <c r="J696" s="448"/>
      <c r="K696" s="448"/>
    </row>
    <row r="697" spans="1:11">
      <c r="A697" s="448"/>
      <c r="B697" s="448"/>
      <c r="C697" s="448"/>
      <c r="D697" s="448"/>
      <c r="E697" s="448"/>
      <c r="F697" s="448"/>
      <c r="G697" s="448"/>
      <c r="H697" s="447"/>
      <c r="I697" s="448"/>
      <c r="J697" s="448"/>
      <c r="K697" s="448"/>
    </row>
    <row r="698" spans="1:11">
      <c r="A698" s="448"/>
      <c r="B698" s="448"/>
      <c r="C698" s="448"/>
      <c r="D698" s="448"/>
      <c r="E698" s="448"/>
      <c r="F698" s="448"/>
      <c r="G698" s="448"/>
      <c r="H698" s="447"/>
      <c r="I698" s="448"/>
      <c r="J698" s="448"/>
      <c r="K698" s="448"/>
    </row>
    <row r="699" spans="1:11">
      <c r="A699" s="448"/>
      <c r="B699" s="448"/>
      <c r="C699" s="448"/>
      <c r="D699" s="448"/>
      <c r="E699" s="448"/>
      <c r="F699" s="448"/>
      <c r="G699" s="448"/>
      <c r="H699" s="447"/>
      <c r="I699" s="448"/>
      <c r="J699" s="448"/>
      <c r="K699" s="448"/>
    </row>
    <row r="700" spans="1:11">
      <c r="A700" s="448"/>
      <c r="B700" s="448"/>
      <c r="C700" s="448"/>
      <c r="D700" s="448"/>
      <c r="E700" s="448"/>
      <c r="F700" s="448"/>
      <c r="G700" s="448"/>
      <c r="H700" s="447"/>
      <c r="I700" s="448"/>
      <c r="J700" s="448"/>
      <c r="K700" s="448"/>
    </row>
    <row r="701" spans="1:11">
      <c r="A701" s="448"/>
      <c r="B701" s="448"/>
      <c r="C701" s="448"/>
      <c r="D701" s="448"/>
      <c r="E701" s="448"/>
      <c r="F701" s="448"/>
      <c r="G701" s="448"/>
      <c r="H701" s="447"/>
      <c r="I701" s="448"/>
      <c r="J701" s="448"/>
      <c r="K701" s="448"/>
    </row>
    <row r="702" spans="1:11">
      <c r="A702" s="448"/>
      <c r="B702" s="448"/>
      <c r="C702" s="448"/>
      <c r="D702" s="448"/>
      <c r="E702" s="448"/>
      <c r="F702" s="448"/>
      <c r="G702" s="448"/>
      <c r="H702" s="447"/>
      <c r="I702" s="448"/>
      <c r="J702" s="448"/>
      <c r="K702" s="448"/>
    </row>
    <row r="703" spans="1:11">
      <c r="A703" s="448"/>
      <c r="B703" s="448"/>
      <c r="C703" s="448"/>
      <c r="D703" s="448"/>
      <c r="E703" s="448"/>
      <c r="F703" s="448"/>
      <c r="G703" s="448"/>
      <c r="H703" s="447"/>
      <c r="I703" s="448"/>
      <c r="J703" s="448"/>
      <c r="K703" s="448"/>
    </row>
    <row r="704" spans="1:11">
      <c r="A704" s="448"/>
      <c r="B704" s="448"/>
      <c r="C704" s="448"/>
      <c r="D704" s="448"/>
      <c r="E704" s="448"/>
      <c r="F704" s="448"/>
      <c r="G704" s="448"/>
      <c r="H704" s="447"/>
      <c r="I704" s="448"/>
      <c r="J704" s="448"/>
      <c r="K704" s="448"/>
    </row>
    <row r="705" spans="1:11">
      <c r="A705" s="448"/>
      <c r="B705" s="448"/>
      <c r="C705" s="448"/>
      <c r="D705" s="448"/>
      <c r="E705" s="448"/>
      <c r="F705" s="448"/>
      <c r="G705" s="448"/>
      <c r="H705" s="447"/>
      <c r="I705" s="448"/>
      <c r="J705" s="448"/>
      <c r="K705" s="448"/>
    </row>
    <row r="706" spans="1:11">
      <c r="A706" s="448"/>
      <c r="B706" s="448"/>
      <c r="C706" s="448"/>
      <c r="D706" s="448"/>
      <c r="E706" s="448"/>
      <c r="F706" s="448"/>
      <c r="G706" s="448"/>
      <c r="H706" s="447"/>
      <c r="I706" s="448"/>
      <c r="J706" s="448"/>
      <c r="K706" s="448"/>
    </row>
    <row r="707" spans="1:11">
      <c r="A707" s="448"/>
      <c r="B707" s="448"/>
      <c r="C707" s="448"/>
      <c r="D707" s="448"/>
      <c r="E707" s="448"/>
      <c r="F707" s="448"/>
      <c r="G707" s="448"/>
      <c r="H707" s="447"/>
      <c r="I707" s="448"/>
      <c r="J707" s="448"/>
      <c r="K707" s="448"/>
    </row>
    <row r="708" spans="1:11">
      <c r="A708" s="448"/>
      <c r="B708" s="448"/>
      <c r="C708" s="448"/>
      <c r="D708" s="448"/>
      <c r="E708" s="448"/>
      <c r="F708" s="448"/>
      <c r="G708" s="448"/>
      <c r="H708" s="447"/>
      <c r="I708" s="448"/>
      <c r="J708" s="448"/>
      <c r="K708" s="448"/>
    </row>
    <row r="709" spans="1:11">
      <c r="A709" s="448"/>
      <c r="B709" s="448"/>
      <c r="C709" s="448"/>
      <c r="D709" s="448"/>
      <c r="E709" s="448"/>
      <c r="F709" s="448"/>
      <c r="G709" s="448"/>
      <c r="H709" s="447"/>
      <c r="I709" s="448"/>
      <c r="J709" s="448"/>
      <c r="K709" s="448"/>
    </row>
    <row r="710" spans="1:11">
      <c r="A710" s="448"/>
      <c r="B710" s="448"/>
      <c r="C710" s="448"/>
      <c r="D710" s="448"/>
      <c r="E710" s="448"/>
      <c r="F710" s="448"/>
      <c r="G710" s="448"/>
      <c r="H710" s="447"/>
      <c r="I710" s="448"/>
      <c r="J710" s="448"/>
      <c r="K710" s="448"/>
    </row>
    <row r="711" spans="1:11">
      <c r="A711" s="448"/>
      <c r="B711" s="448"/>
      <c r="C711" s="448"/>
      <c r="D711" s="448"/>
      <c r="E711" s="448"/>
      <c r="F711" s="448"/>
      <c r="G711" s="448"/>
      <c r="H711" s="447"/>
      <c r="I711" s="448"/>
      <c r="J711" s="448"/>
      <c r="K711" s="448"/>
    </row>
    <row r="712" spans="1:11">
      <c r="A712" s="448"/>
      <c r="B712" s="448"/>
      <c r="C712" s="448"/>
      <c r="D712" s="448"/>
      <c r="E712" s="448"/>
      <c r="F712" s="448"/>
      <c r="G712" s="448"/>
      <c r="H712" s="447"/>
      <c r="I712" s="448"/>
      <c r="J712" s="448"/>
      <c r="K712" s="448"/>
    </row>
    <row r="713" spans="1:11">
      <c r="A713" s="448"/>
      <c r="B713" s="448"/>
      <c r="C713" s="448"/>
      <c r="D713" s="448"/>
      <c r="E713" s="448"/>
      <c r="F713" s="448"/>
      <c r="G713" s="448"/>
      <c r="H713" s="447"/>
      <c r="I713" s="448"/>
      <c r="J713" s="448"/>
      <c r="K713" s="448"/>
    </row>
    <row r="714" spans="1:11">
      <c r="A714" s="448"/>
      <c r="B714" s="448"/>
      <c r="C714" s="448"/>
      <c r="D714" s="448"/>
      <c r="E714" s="448"/>
      <c r="F714" s="448"/>
      <c r="G714" s="448"/>
      <c r="H714" s="447"/>
      <c r="I714" s="448"/>
      <c r="J714" s="448"/>
      <c r="K714" s="448"/>
    </row>
    <row r="715" spans="1:11">
      <c r="A715" s="448"/>
      <c r="B715" s="448"/>
      <c r="C715" s="448"/>
      <c r="D715" s="448"/>
      <c r="E715" s="448"/>
      <c r="F715" s="448"/>
      <c r="G715" s="448"/>
      <c r="H715" s="447"/>
      <c r="I715" s="448"/>
      <c r="J715" s="448"/>
      <c r="K715" s="448"/>
    </row>
    <row r="716" spans="1:11">
      <c r="A716" s="448"/>
      <c r="B716" s="448"/>
      <c r="C716" s="448"/>
      <c r="D716" s="448"/>
      <c r="E716" s="448"/>
      <c r="F716" s="448"/>
      <c r="G716" s="448"/>
      <c r="H716" s="447"/>
      <c r="I716" s="448"/>
      <c r="J716" s="448"/>
      <c r="K716" s="448"/>
    </row>
    <row r="717" spans="1:11">
      <c r="A717" s="448"/>
      <c r="B717" s="448"/>
      <c r="C717" s="448"/>
      <c r="D717" s="448"/>
      <c r="E717" s="448"/>
      <c r="F717" s="448"/>
      <c r="G717" s="448"/>
      <c r="H717" s="447"/>
      <c r="I717" s="448"/>
      <c r="J717" s="448"/>
      <c r="K717" s="448"/>
    </row>
    <row r="718" spans="1:11">
      <c r="A718" s="448"/>
      <c r="B718" s="448"/>
      <c r="C718" s="448"/>
      <c r="D718" s="448"/>
      <c r="E718" s="448"/>
      <c r="F718" s="448"/>
      <c r="G718" s="448"/>
      <c r="H718" s="447"/>
      <c r="I718" s="448"/>
      <c r="J718" s="448"/>
      <c r="K718" s="448"/>
    </row>
    <row r="719" spans="1:11">
      <c r="A719" s="448"/>
      <c r="B719" s="448"/>
      <c r="C719" s="448"/>
      <c r="D719" s="448"/>
      <c r="E719" s="448"/>
      <c r="F719" s="448"/>
      <c r="G719" s="448"/>
      <c r="H719" s="447"/>
      <c r="I719" s="448"/>
      <c r="J719" s="448"/>
      <c r="K719" s="448"/>
    </row>
    <row r="720" spans="1:11">
      <c r="A720" s="448"/>
      <c r="B720" s="448"/>
      <c r="C720" s="448"/>
      <c r="D720" s="448"/>
      <c r="E720" s="448"/>
      <c r="F720" s="448"/>
      <c r="G720" s="448"/>
      <c r="H720" s="447"/>
      <c r="I720" s="448"/>
      <c r="J720" s="448"/>
      <c r="K720" s="448"/>
    </row>
    <row r="721" spans="1:11">
      <c r="A721" s="448"/>
      <c r="B721" s="448"/>
      <c r="C721" s="448"/>
      <c r="D721" s="448"/>
      <c r="E721" s="448"/>
      <c r="F721" s="448"/>
      <c r="G721" s="448"/>
      <c r="H721" s="447"/>
      <c r="I721" s="448"/>
      <c r="J721" s="448"/>
      <c r="K721" s="448"/>
    </row>
    <row r="722" spans="1:11">
      <c r="A722" s="448"/>
      <c r="B722" s="448"/>
      <c r="C722" s="448"/>
      <c r="D722" s="448"/>
      <c r="E722" s="448"/>
      <c r="F722" s="448"/>
      <c r="G722" s="448"/>
      <c r="H722" s="447"/>
      <c r="I722" s="448"/>
      <c r="J722" s="448"/>
      <c r="K722" s="448"/>
    </row>
    <row r="723" spans="1:11">
      <c r="A723" s="448"/>
      <c r="B723" s="448"/>
      <c r="C723" s="448"/>
      <c r="D723" s="448"/>
      <c r="E723" s="448"/>
      <c r="F723" s="448"/>
      <c r="G723" s="448"/>
      <c r="H723" s="447"/>
      <c r="I723" s="448"/>
      <c r="J723" s="448"/>
      <c r="K723" s="448"/>
    </row>
    <row r="724" spans="1:11">
      <c r="A724" s="448"/>
      <c r="B724" s="448"/>
      <c r="C724" s="448"/>
      <c r="D724" s="448"/>
      <c r="E724" s="448"/>
      <c r="F724" s="448"/>
      <c r="G724" s="448"/>
      <c r="H724" s="447"/>
      <c r="I724" s="448"/>
      <c r="J724" s="448"/>
      <c r="K724" s="448"/>
    </row>
    <row r="725" spans="1:11">
      <c r="A725" s="448"/>
      <c r="B725" s="448"/>
      <c r="C725" s="448"/>
      <c r="D725" s="448"/>
      <c r="E725" s="448"/>
      <c r="F725" s="448"/>
      <c r="G725" s="448"/>
      <c r="H725" s="447"/>
      <c r="I725" s="448"/>
      <c r="J725" s="448"/>
      <c r="K725" s="448"/>
    </row>
    <row r="726" spans="1:11">
      <c r="A726" s="448"/>
      <c r="B726" s="448"/>
      <c r="C726" s="448"/>
      <c r="D726" s="448"/>
      <c r="E726" s="448"/>
      <c r="F726" s="448"/>
      <c r="G726" s="448"/>
      <c r="H726" s="447"/>
      <c r="I726" s="448"/>
      <c r="J726" s="448"/>
      <c r="K726" s="448"/>
    </row>
    <row r="727" spans="1:11">
      <c r="A727" s="448"/>
      <c r="B727" s="448"/>
      <c r="C727" s="448"/>
      <c r="D727" s="448"/>
      <c r="E727" s="448"/>
      <c r="F727" s="448"/>
      <c r="G727" s="448"/>
      <c r="H727" s="447"/>
      <c r="I727" s="448"/>
      <c r="J727" s="448"/>
      <c r="K727" s="448"/>
    </row>
    <row r="728" spans="1:11">
      <c r="A728" s="448"/>
      <c r="B728" s="448"/>
      <c r="C728" s="448"/>
      <c r="D728" s="448"/>
      <c r="E728" s="448"/>
      <c r="F728" s="448"/>
      <c r="G728" s="448"/>
      <c r="H728" s="447"/>
      <c r="I728" s="448"/>
      <c r="J728" s="448"/>
      <c r="K728" s="448"/>
    </row>
    <row r="729" spans="1:11">
      <c r="A729" s="448"/>
      <c r="B729" s="448"/>
      <c r="C729" s="448"/>
      <c r="D729" s="448"/>
      <c r="E729" s="448"/>
      <c r="F729" s="448"/>
      <c r="G729" s="448"/>
      <c r="H729" s="447"/>
      <c r="I729" s="448"/>
      <c r="J729" s="448"/>
      <c r="K729" s="448"/>
    </row>
    <row r="730" spans="1:11">
      <c r="A730" s="448"/>
      <c r="B730" s="448"/>
      <c r="C730" s="448"/>
      <c r="D730" s="448"/>
      <c r="E730" s="448"/>
      <c r="F730" s="448"/>
      <c r="G730" s="448"/>
      <c r="H730" s="447"/>
      <c r="I730" s="448"/>
      <c r="J730" s="448"/>
      <c r="K730" s="448"/>
    </row>
    <row r="731" spans="1:11">
      <c r="A731" s="448"/>
      <c r="B731" s="448"/>
      <c r="C731" s="448"/>
      <c r="D731" s="448"/>
      <c r="E731" s="448"/>
      <c r="F731" s="448"/>
      <c r="G731" s="448"/>
      <c r="H731" s="447"/>
      <c r="I731" s="448"/>
      <c r="J731" s="448"/>
      <c r="K731" s="448"/>
    </row>
    <row r="732" spans="1:11">
      <c r="A732" s="448"/>
      <c r="B732" s="448"/>
      <c r="C732" s="448"/>
      <c r="D732" s="448"/>
      <c r="E732" s="448"/>
      <c r="F732" s="448"/>
      <c r="G732" s="448"/>
      <c r="H732" s="447"/>
      <c r="I732" s="448"/>
      <c r="J732" s="448"/>
      <c r="K732" s="448"/>
    </row>
    <row r="733" spans="1:11">
      <c r="A733" s="448"/>
      <c r="B733" s="448"/>
      <c r="C733" s="448"/>
      <c r="D733" s="448"/>
      <c r="E733" s="448"/>
      <c r="F733" s="448"/>
      <c r="G733" s="448"/>
      <c r="H733" s="447"/>
      <c r="I733" s="448"/>
      <c r="J733" s="448"/>
      <c r="K733" s="448"/>
    </row>
    <row r="734" spans="1:11">
      <c r="A734" s="448"/>
      <c r="B734" s="448"/>
      <c r="C734" s="448"/>
      <c r="D734" s="448"/>
      <c r="E734" s="448"/>
      <c r="F734" s="448"/>
      <c r="G734" s="448"/>
      <c r="H734" s="447"/>
      <c r="I734" s="448"/>
      <c r="J734" s="448"/>
      <c r="K734" s="448"/>
    </row>
    <row r="735" spans="1:11">
      <c r="A735" s="448"/>
      <c r="B735" s="448"/>
      <c r="C735" s="448"/>
      <c r="D735" s="448"/>
      <c r="E735" s="448"/>
      <c r="F735" s="448"/>
      <c r="G735" s="448"/>
      <c r="H735" s="447"/>
      <c r="I735" s="448"/>
      <c r="J735" s="448"/>
      <c r="K735" s="448"/>
    </row>
    <row r="736" spans="1:11">
      <c r="A736" s="448"/>
      <c r="B736" s="448"/>
      <c r="C736" s="448"/>
      <c r="D736" s="448"/>
      <c r="E736" s="448"/>
      <c r="F736" s="448"/>
      <c r="G736" s="448"/>
      <c r="H736" s="447"/>
      <c r="I736" s="448"/>
      <c r="J736" s="448"/>
      <c r="K736" s="448"/>
    </row>
    <row r="737" spans="1:11">
      <c r="A737" s="448"/>
      <c r="B737" s="448"/>
      <c r="C737" s="448"/>
      <c r="D737" s="448"/>
      <c r="E737" s="448"/>
      <c r="F737" s="448"/>
      <c r="G737" s="448"/>
      <c r="H737" s="447"/>
      <c r="I737" s="448"/>
      <c r="J737" s="448"/>
      <c r="K737" s="448"/>
    </row>
    <row r="738" spans="1:11">
      <c r="A738" s="448"/>
      <c r="B738" s="448"/>
      <c r="C738" s="448"/>
      <c r="D738" s="448"/>
      <c r="E738" s="448"/>
      <c r="F738" s="448"/>
      <c r="G738" s="448"/>
      <c r="H738" s="447"/>
      <c r="I738" s="448"/>
      <c r="J738" s="448"/>
      <c r="K738" s="448"/>
    </row>
    <row r="739" spans="1:11">
      <c r="A739" s="448"/>
      <c r="B739" s="448"/>
      <c r="C739" s="448"/>
      <c r="D739" s="448"/>
      <c r="E739" s="448"/>
      <c r="F739" s="448"/>
      <c r="G739" s="448"/>
      <c r="H739" s="447"/>
      <c r="I739" s="448"/>
      <c r="J739" s="448"/>
      <c r="K739" s="448"/>
    </row>
    <row r="740" spans="1:11">
      <c r="A740" s="448"/>
      <c r="B740" s="448"/>
      <c r="C740" s="448"/>
      <c r="D740" s="448"/>
      <c r="E740" s="448"/>
      <c r="F740" s="448"/>
      <c r="G740" s="448"/>
      <c r="H740" s="447"/>
      <c r="I740" s="448"/>
      <c r="J740" s="448"/>
      <c r="K740" s="448"/>
    </row>
    <row r="741" spans="1:11">
      <c r="A741" s="448"/>
      <c r="B741" s="448"/>
      <c r="C741" s="448"/>
      <c r="D741" s="448"/>
      <c r="E741" s="448"/>
      <c r="F741" s="448"/>
      <c r="G741" s="448"/>
      <c r="H741" s="447"/>
      <c r="I741" s="448"/>
      <c r="J741" s="448"/>
      <c r="K741" s="448"/>
    </row>
    <row r="742" spans="1:11">
      <c r="A742" s="448"/>
      <c r="B742" s="448"/>
      <c r="C742" s="448"/>
      <c r="D742" s="448"/>
      <c r="E742" s="448"/>
      <c r="F742" s="448"/>
      <c r="G742" s="448"/>
      <c r="H742" s="447"/>
      <c r="I742" s="448"/>
      <c r="J742" s="448"/>
      <c r="K742" s="448"/>
    </row>
    <row r="743" spans="1:11">
      <c r="A743" s="448"/>
      <c r="B743" s="448"/>
      <c r="C743" s="448"/>
      <c r="D743" s="448"/>
      <c r="E743" s="448"/>
      <c r="F743" s="448"/>
      <c r="G743" s="448"/>
      <c r="H743" s="447"/>
      <c r="I743" s="448"/>
      <c r="J743" s="448"/>
      <c r="K743" s="448"/>
    </row>
    <row r="744" spans="1:11">
      <c r="A744" s="448"/>
      <c r="B744" s="448"/>
      <c r="C744" s="448"/>
      <c r="D744" s="448"/>
      <c r="E744" s="448"/>
      <c r="F744" s="448"/>
      <c r="G744" s="448"/>
      <c r="H744" s="447"/>
      <c r="I744" s="448"/>
      <c r="J744" s="448"/>
      <c r="K744" s="448"/>
    </row>
    <row r="745" spans="1:11">
      <c r="A745" s="448"/>
      <c r="B745" s="448"/>
      <c r="C745" s="448"/>
      <c r="D745" s="448"/>
      <c r="E745" s="448"/>
      <c r="F745" s="448"/>
      <c r="G745" s="448"/>
      <c r="H745" s="447"/>
      <c r="I745" s="448"/>
      <c r="J745" s="448"/>
      <c r="K745" s="448"/>
    </row>
    <row r="746" spans="1:11">
      <c r="A746" s="448"/>
      <c r="B746" s="448"/>
      <c r="C746" s="448"/>
      <c r="D746" s="448"/>
      <c r="E746" s="448"/>
      <c r="F746" s="448"/>
      <c r="G746" s="448"/>
      <c r="H746" s="447"/>
      <c r="I746" s="448"/>
      <c r="J746" s="448"/>
      <c r="K746" s="448"/>
    </row>
    <row r="747" spans="1:11">
      <c r="A747" s="448"/>
      <c r="B747" s="448"/>
      <c r="C747" s="448"/>
      <c r="D747" s="448"/>
      <c r="E747" s="448"/>
      <c r="F747" s="448"/>
      <c r="G747" s="448"/>
      <c r="H747" s="447"/>
      <c r="I747" s="448"/>
      <c r="J747" s="448"/>
      <c r="K747" s="448"/>
    </row>
    <row r="748" spans="1:11">
      <c r="A748" s="448"/>
      <c r="B748" s="448"/>
      <c r="C748" s="448"/>
      <c r="D748" s="448"/>
      <c r="E748" s="448"/>
      <c r="F748" s="448"/>
      <c r="G748" s="448"/>
      <c r="H748" s="447"/>
      <c r="I748" s="448"/>
      <c r="J748" s="448"/>
      <c r="K748" s="448"/>
    </row>
    <row r="749" spans="1:11">
      <c r="A749" s="448"/>
      <c r="B749" s="448"/>
      <c r="C749" s="448"/>
      <c r="D749" s="448"/>
      <c r="E749" s="448"/>
      <c r="F749" s="448"/>
      <c r="G749" s="448"/>
      <c r="H749" s="447"/>
      <c r="I749" s="448"/>
      <c r="J749" s="448"/>
      <c r="K749" s="448"/>
    </row>
    <row r="750" spans="1:11">
      <c r="A750" s="448"/>
      <c r="B750" s="448"/>
      <c r="C750" s="448"/>
      <c r="D750" s="448"/>
      <c r="E750" s="448"/>
      <c r="F750" s="448"/>
      <c r="G750" s="448"/>
      <c r="H750" s="447"/>
      <c r="I750" s="448"/>
      <c r="J750" s="448"/>
      <c r="K750" s="448"/>
    </row>
    <row r="751" spans="1:11">
      <c r="A751" s="448"/>
      <c r="B751" s="448"/>
      <c r="C751" s="448"/>
      <c r="D751" s="448"/>
      <c r="E751" s="448"/>
      <c r="F751" s="448"/>
      <c r="G751" s="448"/>
      <c r="H751" s="447"/>
      <c r="I751" s="448"/>
      <c r="J751" s="448"/>
      <c r="K751" s="448"/>
    </row>
    <row r="752" spans="1:11">
      <c r="A752" s="448"/>
      <c r="B752" s="448"/>
      <c r="C752" s="448"/>
      <c r="D752" s="448"/>
      <c r="E752" s="448"/>
      <c r="F752" s="448"/>
      <c r="G752" s="448"/>
      <c r="H752" s="447"/>
      <c r="I752" s="448"/>
      <c r="J752" s="448"/>
      <c r="K752" s="448"/>
    </row>
    <row r="753" spans="1:11">
      <c r="A753" s="448"/>
      <c r="B753" s="448"/>
      <c r="C753" s="448"/>
      <c r="D753" s="448"/>
      <c r="E753" s="448"/>
      <c r="F753" s="448"/>
      <c r="G753" s="448"/>
      <c r="H753" s="447"/>
      <c r="I753" s="448"/>
      <c r="J753" s="448"/>
      <c r="K753" s="448"/>
    </row>
    <row r="754" spans="1:11">
      <c r="A754" s="448"/>
      <c r="B754" s="448"/>
      <c r="C754" s="448"/>
      <c r="D754" s="448"/>
      <c r="E754" s="448"/>
      <c r="F754" s="448"/>
      <c r="G754" s="448"/>
      <c r="H754" s="447"/>
      <c r="I754" s="448"/>
      <c r="J754" s="448"/>
      <c r="K754" s="448"/>
    </row>
    <row r="755" spans="1:11">
      <c r="A755" s="448"/>
      <c r="B755" s="448"/>
      <c r="C755" s="448"/>
      <c r="D755" s="448"/>
      <c r="E755" s="448"/>
      <c r="F755" s="448"/>
      <c r="G755" s="448"/>
      <c r="H755" s="447"/>
      <c r="I755" s="448"/>
      <c r="J755" s="448"/>
      <c r="K755" s="448"/>
    </row>
    <row r="756" spans="1:11">
      <c r="A756" s="448"/>
      <c r="B756" s="448"/>
      <c r="C756" s="448"/>
      <c r="D756" s="448"/>
      <c r="E756" s="448"/>
      <c r="F756" s="448"/>
      <c r="G756" s="448"/>
      <c r="H756" s="447"/>
      <c r="I756" s="448"/>
      <c r="J756" s="448"/>
      <c r="K756" s="448"/>
    </row>
    <row r="757" spans="1:11">
      <c r="A757" s="448"/>
      <c r="B757" s="448"/>
      <c r="C757" s="448"/>
      <c r="D757" s="448"/>
      <c r="E757" s="448"/>
      <c r="F757" s="448"/>
      <c r="G757" s="448"/>
      <c r="H757" s="447"/>
      <c r="I757" s="448"/>
      <c r="J757" s="448"/>
      <c r="K757" s="448"/>
    </row>
    <row r="758" spans="1:11">
      <c r="A758" s="448"/>
      <c r="B758" s="448"/>
      <c r="C758" s="448"/>
      <c r="D758" s="448"/>
      <c r="E758" s="448"/>
      <c r="F758" s="448"/>
      <c r="G758" s="448"/>
      <c r="H758" s="447"/>
      <c r="I758" s="448"/>
      <c r="J758" s="448"/>
      <c r="K758" s="448"/>
    </row>
    <row r="759" spans="1:11">
      <c r="A759" s="448"/>
      <c r="B759" s="448"/>
      <c r="C759" s="448"/>
      <c r="D759" s="448"/>
      <c r="E759" s="448"/>
      <c r="F759" s="448"/>
      <c r="G759" s="448"/>
      <c r="H759" s="447"/>
      <c r="I759" s="448"/>
      <c r="J759" s="448"/>
      <c r="K759" s="448"/>
    </row>
    <row r="760" spans="1:11">
      <c r="A760" s="448"/>
      <c r="B760" s="448"/>
      <c r="C760" s="448"/>
      <c r="D760" s="448"/>
      <c r="E760" s="448"/>
      <c r="F760" s="448"/>
      <c r="G760" s="448"/>
      <c r="H760" s="447"/>
      <c r="I760" s="448"/>
      <c r="J760" s="448"/>
      <c r="K760" s="448"/>
    </row>
    <row r="761" spans="1:11">
      <c r="A761" s="448"/>
      <c r="B761" s="448"/>
      <c r="C761" s="448"/>
      <c r="D761" s="448"/>
      <c r="E761" s="448"/>
      <c r="F761" s="448"/>
      <c r="G761" s="448"/>
      <c r="H761" s="447"/>
      <c r="I761" s="448"/>
      <c r="J761" s="448"/>
      <c r="K761" s="448"/>
    </row>
    <row r="762" spans="1:11">
      <c r="A762" s="448"/>
      <c r="B762" s="448"/>
      <c r="C762" s="448"/>
      <c r="D762" s="448"/>
      <c r="E762" s="448"/>
      <c r="F762" s="448"/>
      <c r="G762" s="448"/>
      <c r="H762" s="447"/>
      <c r="I762" s="448"/>
      <c r="J762" s="448"/>
      <c r="K762" s="448"/>
    </row>
    <row r="763" spans="1:11">
      <c r="A763" s="448"/>
      <c r="B763" s="448"/>
      <c r="C763" s="448"/>
      <c r="D763" s="448"/>
      <c r="E763" s="448"/>
      <c r="F763" s="448"/>
      <c r="G763" s="448"/>
      <c r="H763" s="447"/>
      <c r="I763" s="448"/>
      <c r="J763" s="448"/>
      <c r="K763" s="448"/>
    </row>
    <row r="764" spans="1:11">
      <c r="A764" s="448"/>
      <c r="B764" s="448"/>
      <c r="C764" s="448"/>
      <c r="D764" s="448"/>
      <c r="E764" s="448"/>
      <c r="F764" s="448"/>
      <c r="G764" s="448"/>
      <c r="H764" s="447"/>
      <c r="I764" s="448"/>
      <c r="J764" s="448"/>
      <c r="K764" s="448"/>
    </row>
    <row r="765" spans="1:11">
      <c r="A765" s="448"/>
      <c r="B765" s="448"/>
      <c r="C765" s="448"/>
      <c r="D765" s="448"/>
      <c r="E765" s="448"/>
      <c r="F765" s="448"/>
      <c r="G765" s="448"/>
      <c r="H765" s="447"/>
      <c r="I765" s="448"/>
      <c r="J765" s="448"/>
      <c r="K765" s="448"/>
    </row>
    <row r="766" spans="1:11">
      <c r="A766" s="448"/>
      <c r="B766" s="448"/>
      <c r="C766" s="448"/>
      <c r="D766" s="448"/>
      <c r="E766" s="448"/>
      <c r="F766" s="448"/>
      <c r="G766" s="448"/>
      <c r="H766" s="447"/>
      <c r="I766" s="448"/>
      <c r="J766" s="448"/>
      <c r="K766" s="448"/>
    </row>
    <row r="767" spans="1:11">
      <c r="A767" s="448"/>
      <c r="B767" s="448"/>
      <c r="C767" s="448"/>
      <c r="D767" s="448"/>
      <c r="E767" s="448"/>
      <c r="F767" s="448"/>
      <c r="G767" s="448"/>
      <c r="H767" s="447"/>
      <c r="I767" s="448"/>
      <c r="J767" s="448"/>
      <c r="K767" s="448"/>
    </row>
    <row r="768" spans="1:11">
      <c r="A768" s="448"/>
      <c r="B768" s="448"/>
      <c r="C768" s="448"/>
      <c r="D768" s="448"/>
      <c r="E768" s="448"/>
      <c r="F768" s="448"/>
      <c r="G768" s="448"/>
      <c r="H768" s="447"/>
      <c r="I768" s="448"/>
      <c r="J768" s="448"/>
      <c r="K768" s="448"/>
    </row>
    <row r="769" spans="1:11">
      <c r="A769" s="448"/>
      <c r="B769" s="448"/>
      <c r="C769" s="448"/>
      <c r="D769" s="448"/>
      <c r="E769" s="448"/>
      <c r="F769" s="448"/>
      <c r="G769" s="448"/>
      <c r="H769" s="447"/>
      <c r="I769" s="448"/>
      <c r="J769" s="448"/>
      <c r="K769" s="448"/>
    </row>
    <row r="770" spans="1:11">
      <c r="A770" s="448"/>
      <c r="B770" s="448"/>
      <c r="C770" s="448"/>
      <c r="D770" s="448"/>
      <c r="E770" s="448"/>
      <c r="F770" s="448"/>
      <c r="G770" s="448"/>
      <c r="H770" s="447"/>
      <c r="I770" s="448"/>
      <c r="J770" s="448"/>
      <c r="K770" s="448"/>
    </row>
    <row r="771" spans="1:11">
      <c r="A771" s="448"/>
      <c r="B771" s="448"/>
      <c r="C771" s="448"/>
      <c r="D771" s="448"/>
      <c r="E771" s="448"/>
      <c r="F771" s="448"/>
      <c r="G771" s="448"/>
      <c r="H771" s="447"/>
      <c r="I771" s="448"/>
      <c r="J771" s="448"/>
      <c r="K771" s="448"/>
    </row>
    <row r="772" spans="1:11">
      <c r="A772" s="448"/>
      <c r="B772" s="448"/>
      <c r="C772" s="448"/>
      <c r="D772" s="448"/>
      <c r="E772" s="448"/>
      <c r="F772" s="448"/>
      <c r="G772" s="448"/>
      <c r="H772" s="447"/>
      <c r="I772" s="448"/>
      <c r="J772" s="448"/>
      <c r="K772" s="448"/>
    </row>
    <row r="773" spans="1:11">
      <c r="A773" s="448"/>
      <c r="B773" s="448"/>
      <c r="C773" s="448"/>
      <c r="D773" s="448"/>
      <c r="E773" s="448"/>
      <c r="F773" s="448"/>
      <c r="G773" s="448"/>
      <c r="H773" s="447"/>
      <c r="I773" s="448"/>
      <c r="J773" s="448"/>
      <c r="K773" s="448"/>
    </row>
    <row r="774" spans="1:11">
      <c r="A774" s="448"/>
      <c r="B774" s="448"/>
      <c r="C774" s="448"/>
      <c r="D774" s="448"/>
      <c r="E774" s="448"/>
      <c r="F774" s="448"/>
      <c r="G774" s="448"/>
      <c r="H774" s="447"/>
      <c r="I774" s="448"/>
      <c r="J774" s="448"/>
      <c r="K774" s="448"/>
    </row>
    <row r="775" spans="1:11">
      <c r="A775" s="448"/>
      <c r="B775" s="448"/>
      <c r="C775" s="448"/>
      <c r="D775" s="448"/>
      <c r="E775" s="448"/>
      <c r="F775" s="448"/>
      <c r="G775" s="448"/>
      <c r="H775" s="447"/>
      <c r="I775" s="448"/>
      <c r="J775" s="448"/>
      <c r="K775" s="448"/>
    </row>
    <row r="776" spans="1:11">
      <c r="A776" s="448"/>
      <c r="B776" s="448"/>
      <c r="C776" s="448"/>
      <c r="D776" s="448"/>
      <c r="E776" s="448"/>
      <c r="F776" s="448"/>
      <c r="G776" s="448"/>
      <c r="H776" s="447"/>
      <c r="I776" s="448"/>
      <c r="J776" s="448"/>
      <c r="K776" s="448"/>
    </row>
    <row r="777" spans="1:11">
      <c r="A777" s="448"/>
      <c r="B777" s="448"/>
      <c r="C777" s="448"/>
      <c r="D777" s="448"/>
      <c r="E777" s="448"/>
      <c r="F777" s="448"/>
      <c r="G777" s="448"/>
      <c r="H777" s="447"/>
      <c r="I777" s="448"/>
      <c r="J777" s="448"/>
      <c r="K777" s="448"/>
    </row>
    <row r="778" spans="1:11">
      <c r="A778" s="448"/>
      <c r="B778" s="448"/>
      <c r="C778" s="448"/>
      <c r="D778" s="448"/>
      <c r="E778" s="448"/>
      <c r="F778" s="448"/>
      <c r="G778" s="448"/>
      <c r="H778" s="447"/>
      <c r="I778" s="448"/>
      <c r="J778" s="448"/>
      <c r="K778" s="448"/>
    </row>
    <row r="779" spans="1:11">
      <c r="A779" s="448"/>
      <c r="B779" s="448"/>
      <c r="C779" s="448"/>
      <c r="D779" s="448"/>
      <c r="E779" s="448"/>
      <c r="F779" s="448"/>
      <c r="G779" s="448"/>
      <c r="H779" s="447"/>
      <c r="I779" s="448"/>
      <c r="J779" s="448"/>
      <c r="K779" s="448"/>
    </row>
    <row r="780" spans="1:11">
      <c r="A780" s="448"/>
      <c r="B780" s="448"/>
      <c r="C780" s="448"/>
      <c r="D780" s="448"/>
      <c r="E780" s="448"/>
      <c r="F780" s="448"/>
      <c r="G780" s="448"/>
      <c r="H780" s="447"/>
      <c r="I780" s="448"/>
      <c r="J780" s="448"/>
      <c r="K780" s="448"/>
    </row>
    <row r="781" spans="1:11">
      <c r="A781" s="448"/>
      <c r="B781" s="448"/>
      <c r="C781" s="448"/>
      <c r="D781" s="448"/>
      <c r="E781" s="448"/>
      <c r="F781" s="448"/>
      <c r="G781" s="448"/>
      <c r="H781" s="447"/>
      <c r="I781" s="448"/>
      <c r="J781" s="448"/>
      <c r="K781" s="448"/>
    </row>
    <row r="782" spans="1:11">
      <c r="A782" s="448"/>
      <c r="B782" s="448"/>
      <c r="C782" s="448"/>
      <c r="D782" s="448"/>
      <c r="E782" s="448"/>
      <c r="F782" s="448"/>
      <c r="G782" s="448"/>
      <c r="H782" s="447"/>
      <c r="I782" s="448"/>
      <c r="J782" s="448"/>
      <c r="K782" s="448"/>
    </row>
    <row r="783" spans="1:11">
      <c r="A783" s="448"/>
      <c r="B783" s="448"/>
      <c r="C783" s="448"/>
      <c r="D783" s="448"/>
      <c r="E783" s="448"/>
      <c r="F783" s="448"/>
      <c r="G783" s="448"/>
      <c r="H783" s="447"/>
      <c r="I783" s="448"/>
      <c r="J783" s="448"/>
      <c r="K783" s="448"/>
    </row>
    <row r="784" spans="1:11">
      <c r="A784" s="448"/>
      <c r="B784" s="448"/>
      <c r="C784" s="448"/>
      <c r="D784" s="448"/>
      <c r="E784" s="448"/>
      <c r="F784" s="448"/>
      <c r="G784" s="448"/>
      <c r="H784" s="447"/>
      <c r="I784" s="448"/>
      <c r="J784" s="448"/>
      <c r="K784" s="448"/>
    </row>
    <row r="785" spans="1:11">
      <c r="A785" s="448"/>
      <c r="B785" s="448"/>
      <c r="C785" s="448"/>
      <c r="D785" s="448"/>
      <c r="E785" s="448"/>
      <c r="F785" s="448"/>
      <c r="G785" s="448"/>
      <c r="H785" s="447"/>
      <c r="I785" s="448"/>
      <c r="J785" s="448"/>
      <c r="K785" s="448"/>
    </row>
    <row r="786" spans="1:11">
      <c r="A786" s="448"/>
      <c r="B786" s="448"/>
      <c r="C786" s="448"/>
      <c r="D786" s="448"/>
      <c r="E786" s="448"/>
      <c r="F786" s="448"/>
      <c r="G786" s="448"/>
      <c r="H786" s="447"/>
      <c r="I786" s="448"/>
      <c r="J786" s="448"/>
      <c r="K786" s="448"/>
    </row>
    <row r="787" spans="1:11">
      <c r="A787" s="448"/>
      <c r="B787" s="448"/>
      <c r="C787" s="448"/>
      <c r="D787" s="448"/>
      <c r="E787" s="448"/>
      <c r="F787" s="448"/>
      <c r="G787" s="448"/>
      <c r="H787" s="447"/>
      <c r="I787" s="448"/>
      <c r="J787" s="448"/>
      <c r="K787" s="448"/>
    </row>
    <row r="788" spans="1:11">
      <c r="A788" s="448"/>
      <c r="B788" s="448"/>
      <c r="C788" s="448"/>
      <c r="D788" s="448"/>
      <c r="E788" s="448"/>
      <c r="F788" s="448"/>
      <c r="G788" s="448"/>
      <c r="H788" s="447"/>
      <c r="I788" s="448"/>
      <c r="J788" s="448"/>
      <c r="K788" s="448"/>
    </row>
    <row r="789" spans="1:11">
      <c r="A789" s="448"/>
      <c r="B789" s="448"/>
      <c r="C789" s="448"/>
      <c r="D789" s="448"/>
      <c r="E789" s="448"/>
      <c r="F789" s="448"/>
      <c r="G789" s="448"/>
      <c r="H789" s="447"/>
      <c r="I789" s="448"/>
      <c r="J789" s="448"/>
      <c r="K789" s="448"/>
    </row>
    <row r="790" spans="1:11">
      <c r="A790" s="448"/>
      <c r="B790" s="448"/>
      <c r="C790" s="448"/>
      <c r="D790" s="448"/>
      <c r="E790" s="448"/>
      <c r="F790" s="448"/>
      <c r="G790" s="448"/>
      <c r="H790" s="447"/>
      <c r="I790" s="448"/>
      <c r="J790" s="448"/>
      <c r="K790" s="448"/>
    </row>
    <row r="791" spans="1:11">
      <c r="A791" s="448"/>
      <c r="B791" s="448"/>
      <c r="C791" s="448"/>
      <c r="D791" s="448"/>
      <c r="E791" s="448"/>
      <c r="F791" s="448"/>
      <c r="G791" s="448"/>
      <c r="H791" s="447"/>
      <c r="I791" s="448"/>
      <c r="J791" s="448"/>
      <c r="K791" s="448"/>
    </row>
    <row r="792" spans="1:11">
      <c r="A792" s="448"/>
      <c r="B792" s="448"/>
      <c r="C792" s="448"/>
      <c r="D792" s="448"/>
      <c r="E792" s="448"/>
      <c r="F792" s="448"/>
      <c r="G792" s="448"/>
      <c r="H792" s="447"/>
      <c r="I792" s="448"/>
      <c r="J792" s="448"/>
      <c r="K792" s="448"/>
    </row>
    <row r="793" spans="1:11">
      <c r="A793" s="448"/>
      <c r="B793" s="448"/>
      <c r="C793" s="448"/>
      <c r="D793" s="448"/>
      <c r="E793" s="448"/>
      <c r="F793" s="448"/>
      <c r="G793" s="448"/>
      <c r="H793" s="447"/>
      <c r="I793" s="448"/>
      <c r="J793" s="448"/>
      <c r="K793" s="448"/>
    </row>
    <row r="794" spans="1:11">
      <c r="A794" s="448"/>
      <c r="B794" s="448"/>
      <c r="C794" s="448"/>
      <c r="D794" s="448"/>
      <c r="E794" s="448"/>
      <c r="F794" s="448"/>
      <c r="G794" s="448"/>
      <c r="H794" s="447"/>
      <c r="I794" s="448"/>
      <c r="J794" s="448"/>
      <c r="K794" s="448"/>
    </row>
    <row r="795" spans="1:11">
      <c r="A795" s="448"/>
      <c r="B795" s="448"/>
      <c r="C795" s="448"/>
      <c r="D795" s="448"/>
      <c r="E795" s="448"/>
      <c r="F795" s="448"/>
      <c r="G795" s="448"/>
      <c r="H795" s="447"/>
      <c r="I795" s="448"/>
      <c r="J795" s="448"/>
      <c r="K795" s="448"/>
    </row>
    <row r="796" spans="1:11">
      <c r="A796" s="448"/>
      <c r="B796" s="448"/>
      <c r="C796" s="448"/>
      <c r="D796" s="448"/>
      <c r="E796" s="448"/>
      <c r="F796" s="448"/>
      <c r="G796" s="448"/>
      <c r="H796" s="447"/>
      <c r="I796" s="448"/>
      <c r="J796" s="448"/>
      <c r="K796" s="448"/>
    </row>
    <row r="797" spans="1:11">
      <c r="A797" s="448"/>
      <c r="B797" s="448"/>
      <c r="C797" s="448"/>
      <c r="D797" s="448"/>
      <c r="E797" s="448"/>
      <c r="F797" s="448"/>
      <c r="G797" s="448"/>
      <c r="H797" s="447"/>
      <c r="I797" s="448"/>
      <c r="J797" s="448"/>
      <c r="K797" s="448"/>
    </row>
    <row r="798" spans="1:11">
      <c r="A798" s="448"/>
      <c r="B798" s="448"/>
      <c r="C798" s="448"/>
      <c r="D798" s="448"/>
      <c r="E798" s="448"/>
      <c r="F798" s="448"/>
      <c r="G798" s="448"/>
      <c r="H798" s="447"/>
      <c r="I798" s="448"/>
      <c r="J798" s="448"/>
      <c r="K798" s="448"/>
    </row>
    <row r="799" spans="1:11">
      <c r="A799" s="448"/>
      <c r="B799" s="448"/>
      <c r="C799" s="448"/>
      <c r="D799" s="448"/>
      <c r="E799" s="448"/>
      <c r="F799" s="448"/>
      <c r="G799" s="448"/>
      <c r="H799" s="447"/>
      <c r="I799" s="448"/>
      <c r="J799" s="448"/>
      <c r="K799" s="448"/>
    </row>
    <row r="800" spans="1:11">
      <c r="A800" s="448"/>
      <c r="B800" s="448"/>
      <c r="C800" s="448"/>
      <c r="D800" s="448"/>
      <c r="E800" s="448"/>
      <c r="F800" s="448"/>
      <c r="G800" s="448"/>
      <c r="H800" s="447"/>
      <c r="I800" s="448"/>
      <c r="J800" s="448"/>
      <c r="K800" s="448"/>
    </row>
    <row r="801" spans="1:11">
      <c r="A801" s="448"/>
      <c r="B801" s="448"/>
      <c r="C801" s="448"/>
      <c r="D801" s="448"/>
      <c r="E801" s="448"/>
      <c r="F801" s="448"/>
      <c r="G801" s="448"/>
      <c r="H801" s="447"/>
      <c r="I801" s="448"/>
      <c r="J801" s="448"/>
      <c r="K801" s="448"/>
    </row>
    <row r="802" spans="1:11">
      <c r="A802" s="448"/>
      <c r="B802" s="448"/>
      <c r="C802" s="448"/>
      <c r="D802" s="448"/>
      <c r="E802" s="448"/>
      <c r="F802" s="448"/>
      <c r="G802" s="448"/>
      <c r="H802" s="447"/>
      <c r="I802" s="448"/>
      <c r="J802" s="448"/>
      <c r="K802" s="448"/>
    </row>
    <row r="803" spans="1:11">
      <c r="A803" s="448"/>
      <c r="B803" s="448"/>
      <c r="C803" s="448"/>
      <c r="D803" s="448"/>
      <c r="E803" s="448"/>
      <c r="F803" s="448"/>
      <c r="G803" s="448"/>
      <c r="H803" s="447"/>
      <c r="I803" s="448"/>
      <c r="J803" s="448"/>
      <c r="K803" s="448"/>
    </row>
    <row r="804" spans="1:11">
      <c r="A804" s="448"/>
      <c r="B804" s="448"/>
      <c r="C804" s="448"/>
      <c r="D804" s="448"/>
      <c r="E804" s="448"/>
      <c r="F804" s="448"/>
      <c r="G804" s="448"/>
      <c r="H804" s="447"/>
      <c r="I804" s="448"/>
      <c r="J804" s="448"/>
      <c r="K804" s="448"/>
    </row>
    <row r="805" spans="1:11">
      <c r="A805" s="448"/>
      <c r="B805" s="448"/>
      <c r="C805" s="448"/>
      <c r="D805" s="448"/>
      <c r="E805" s="448"/>
      <c r="F805" s="448"/>
      <c r="G805" s="448"/>
      <c r="H805" s="447"/>
      <c r="I805" s="448"/>
      <c r="J805" s="448"/>
      <c r="K805" s="448"/>
    </row>
    <row r="806" spans="1:11">
      <c r="A806" s="448"/>
      <c r="B806" s="448"/>
      <c r="C806" s="448"/>
      <c r="D806" s="448"/>
      <c r="E806" s="448"/>
      <c r="F806" s="448"/>
      <c r="G806" s="448"/>
      <c r="H806" s="447"/>
      <c r="I806" s="448"/>
      <c r="J806" s="448"/>
      <c r="K806" s="448"/>
    </row>
    <row r="807" spans="1:11">
      <c r="A807" s="448"/>
      <c r="B807" s="448"/>
      <c r="C807" s="448"/>
      <c r="D807" s="448"/>
      <c r="E807" s="448"/>
      <c r="F807" s="448"/>
      <c r="G807" s="448"/>
      <c r="H807" s="447"/>
      <c r="I807" s="448"/>
      <c r="J807" s="448"/>
      <c r="K807" s="448"/>
    </row>
    <row r="808" spans="1:11">
      <c r="A808" s="448"/>
      <c r="B808" s="448"/>
      <c r="C808" s="448"/>
      <c r="D808" s="448"/>
      <c r="E808" s="448"/>
      <c r="F808" s="448"/>
      <c r="G808" s="448"/>
      <c r="H808" s="447"/>
      <c r="I808" s="448"/>
      <c r="J808" s="448"/>
      <c r="K808" s="448"/>
    </row>
    <row r="809" spans="1:11">
      <c r="A809" s="448"/>
      <c r="B809" s="448"/>
      <c r="C809" s="448"/>
      <c r="D809" s="448"/>
      <c r="E809" s="448"/>
      <c r="F809" s="448"/>
      <c r="G809" s="448"/>
      <c r="H809" s="447"/>
      <c r="I809" s="448"/>
      <c r="J809" s="448"/>
      <c r="K809" s="448"/>
    </row>
    <row r="810" spans="1:11">
      <c r="A810" s="448"/>
      <c r="B810" s="448"/>
      <c r="C810" s="448"/>
      <c r="D810" s="448"/>
      <c r="E810" s="448"/>
      <c r="F810" s="448"/>
      <c r="G810" s="448"/>
      <c r="H810" s="447"/>
      <c r="I810" s="448"/>
      <c r="J810" s="448"/>
      <c r="K810" s="448"/>
    </row>
    <row r="811" spans="1:11">
      <c r="A811" s="448"/>
      <c r="B811" s="448"/>
      <c r="C811" s="448"/>
      <c r="D811" s="448"/>
      <c r="E811" s="448"/>
      <c r="F811" s="448"/>
      <c r="G811" s="448"/>
      <c r="H811" s="447"/>
      <c r="I811" s="448"/>
      <c r="J811" s="448"/>
      <c r="K811" s="448"/>
    </row>
    <row r="812" spans="1:11">
      <c r="A812" s="448"/>
      <c r="B812" s="448"/>
      <c r="C812" s="448"/>
      <c r="D812" s="448"/>
      <c r="E812" s="448"/>
      <c r="F812" s="448"/>
      <c r="G812" s="448"/>
      <c r="H812" s="447"/>
      <c r="I812" s="448"/>
      <c r="J812" s="448"/>
      <c r="K812" s="448"/>
    </row>
    <row r="813" spans="1:11">
      <c r="A813" s="448"/>
      <c r="B813" s="448"/>
      <c r="C813" s="448"/>
      <c r="D813" s="448"/>
      <c r="E813" s="448"/>
      <c r="F813" s="448"/>
      <c r="G813" s="448"/>
      <c r="H813" s="447"/>
      <c r="I813" s="448"/>
      <c r="J813" s="448"/>
      <c r="K813" s="448"/>
    </row>
    <row r="814" spans="1:11">
      <c r="A814" s="448"/>
      <c r="B814" s="448"/>
      <c r="C814" s="448"/>
      <c r="D814" s="448"/>
      <c r="E814" s="448"/>
      <c r="F814" s="448"/>
      <c r="G814" s="448"/>
      <c r="H814" s="447"/>
      <c r="I814" s="448"/>
      <c r="J814" s="448"/>
      <c r="K814" s="448"/>
    </row>
    <row r="815" spans="1:11">
      <c r="A815" s="448"/>
      <c r="B815" s="448"/>
      <c r="C815" s="448"/>
      <c r="D815" s="448"/>
      <c r="E815" s="448"/>
      <c r="F815" s="448"/>
      <c r="G815" s="448"/>
      <c r="H815" s="447"/>
      <c r="I815" s="448"/>
      <c r="J815" s="448"/>
      <c r="K815" s="448"/>
    </row>
    <row r="816" spans="1:11">
      <c r="A816" s="448"/>
      <c r="B816" s="448"/>
      <c r="C816" s="448"/>
      <c r="D816" s="448"/>
      <c r="E816" s="448"/>
      <c r="F816" s="448"/>
      <c r="G816" s="448"/>
      <c r="H816" s="447"/>
      <c r="I816" s="448"/>
      <c r="J816" s="448"/>
      <c r="K816" s="448"/>
    </row>
    <row r="817" spans="1:11">
      <c r="A817" s="448"/>
      <c r="B817" s="448"/>
      <c r="C817" s="448"/>
      <c r="D817" s="448"/>
      <c r="E817" s="448"/>
      <c r="F817" s="448"/>
      <c r="G817" s="448"/>
      <c r="H817" s="447"/>
      <c r="I817" s="448"/>
      <c r="J817" s="448"/>
      <c r="K817" s="448"/>
    </row>
    <row r="818" spans="1:11">
      <c r="A818" s="448"/>
      <c r="B818" s="448"/>
      <c r="C818" s="448"/>
      <c r="D818" s="448"/>
      <c r="E818" s="448"/>
      <c r="F818" s="448"/>
      <c r="G818" s="448"/>
      <c r="H818" s="447"/>
      <c r="I818" s="448"/>
      <c r="J818" s="448"/>
      <c r="K818" s="448"/>
    </row>
    <row r="819" spans="1:11">
      <c r="A819" s="448"/>
      <c r="B819" s="448"/>
      <c r="C819" s="448"/>
      <c r="D819" s="448"/>
      <c r="E819" s="448"/>
      <c r="F819" s="448"/>
      <c r="G819" s="448"/>
      <c r="H819" s="447"/>
      <c r="I819" s="448"/>
      <c r="J819" s="448"/>
      <c r="K819" s="448"/>
    </row>
    <row r="820" spans="1:11">
      <c r="A820" s="448"/>
      <c r="B820" s="448"/>
      <c r="C820" s="448"/>
      <c r="D820" s="448"/>
      <c r="E820" s="448"/>
      <c r="F820" s="448"/>
      <c r="G820" s="448"/>
      <c r="H820" s="447"/>
      <c r="I820" s="448"/>
      <c r="J820" s="448"/>
      <c r="K820" s="448"/>
    </row>
    <row r="821" spans="1:11">
      <c r="A821" s="448"/>
      <c r="B821" s="448"/>
      <c r="C821" s="448"/>
      <c r="D821" s="448"/>
      <c r="E821" s="448"/>
      <c r="F821" s="448"/>
      <c r="G821" s="448"/>
      <c r="H821" s="447"/>
      <c r="I821" s="448"/>
      <c r="J821" s="448"/>
      <c r="K821" s="448"/>
    </row>
    <row r="822" spans="1:11">
      <c r="A822" s="448"/>
      <c r="B822" s="448"/>
      <c r="C822" s="448"/>
      <c r="D822" s="448"/>
      <c r="E822" s="448"/>
      <c r="F822" s="448"/>
      <c r="G822" s="448"/>
      <c r="H822" s="447"/>
      <c r="I822" s="448"/>
      <c r="J822" s="448"/>
      <c r="K822" s="448"/>
    </row>
    <row r="823" spans="1:11">
      <c r="A823" s="448"/>
      <c r="B823" s="448"/>
      <c r="C823" s="448"/>
      <c r="D823" s="448"/>
      <c r="E823" s="448"/>
      <c r="F823" s="448"/>
      <c r="G823" s="448"/>
      <c r="H823" s="447"/>
      <c r="I823" s="448"/>
      <c r="J823" s="448"/>
      <c r="K823" s="448"/>
    </row>
    <row r="824" spans="1:11">
      <c r="A824" s="448"/>
      <c r="B824" s="448"/>
      <c r="C824" s="448"/>
      <c r="D824" s="448"/>
      <c r="E824" s="448"/>
      <c r="F824" s="448"/>
      <c r="G824" s="448"/>
      <c r="H824" s="447"/>
      <c r="I824" s="448"/>
      <c r="J824" s="448"/>
      <c r="K824" s="448"/>
    </row>
    <row r="825" spans="1:11">
      <c r="A825" s="448"/>
      <c r="B825" s="448"/>
      <c r="C825" s="448"/>
      <c r="D825" s="448"/>
      <c r="E825" s="448"/>
      <c r="F825" s="448"/>
      <c r="G825" s="448"/>
      <c r="H825" s="447"/>
      <c r="I825" s="448"/>
      <c r="J825" s="448"/>
      <c r="K825" s="448"/>
    </row>
    <row r="826" spans="1:11">
      <c r="A826" s="448"/>
      <c r="B826" s="448"/>
      <c r="C826" s="448"/>
      <c r="D826" s="448"/>
      <c r="E826" s="448"/>
      <c r="F826" s="448"/>
      <c r="G826" s="448"/>
      <c r="H826" s="447"/>
      <c r="I826" s="448"/>
      <c r="J826" s="448"/>
      <c r="K826" s="448"/>
    </row>
    <row r="827" spans="1:11">
      <c r="A827" s="448"/>
      <c r="B827" s="448"/>
      <c r="C827" s="448"/>
      <c r="D827" s="448"/>
      <c r="E827" s="448"/>
      <c r="F827" s="448"/>
      <c r="G827" s="448"/>
      <c r="H827" s="447"/>
      <c r="I827" s="448"/>
      <c r="J827" s="448"/>
      <c r="K827" s="448"/>
    </row>
    <row r="828" spans="1:11">
      <c r="A828" s="448"/>
      <c r="B828" s="448"/>
      <c r="C828" s="448"/>
      <c r="D828" s="448"/>
      <c r="E828" s="448"/>
      <c r="F828" s="448"/>
      <c r="G828" s="448"/>
      <c r="H828" s="447"/>
      <c r="I828" s="448"/>
      <c r="J828" s="448"/>
      <c r="K828" s="448"/>
    </row>
    <row r="829" spans="1:11">
      <c r="A829" s="448"/>
      <c r="B829" s="448"/>
      <c r="C829" s="448"/>
      <c r="D829" s="448"/>
      <c r="E829" s="448"/>
      <c r="F829" s="448"/>
      <c r="G829" s="448"/>
      <c r="H829" s="447"/>
      <c r="I829" s="448"/>
      <c r="J829" s="448"/>
      <c r="K829" s="448"/>
    </row>
    <row r="830" spans="1:11">
      <c r="A830" s="448"/>
      <c r="B830" s="448"/>
      <c r="C830" s="448"/>
      <c r="D830" s="448"/>
      <c r="E830" s="448"/>
      <c r="F830" s="448"/>
      <c r="G830" s="448"/>
      <c r="H830" s="447"/>
      <c r="I830" s="448"/>
      <c r="J830" s="448"/>
      <c r="K830" s="448"/>
    </row>
    <row r="831" spans="1:11">
      <c r="A831" s="448"/>
      <c r="B831" s="448"/>
      <c r="C831" s="448"/>
      <c r="D831" s="448"/>
      <c r="E831" s="448"/>
      <c r="F831" s="448"/>
      <c r="G831" s="448"/>
      <c r="H831" s="447"/>
      <c r="I831" s="448"/>
      <c r="J831" s="448"/>
      <c r="K831" s="448"/>
    </row>
    <row r="832" spans="1:11">
      <c r="A832" s="448"/>
      <c r="B832" s="448"/>
      <c r="C832" s="448"/>
      <c r="D832" s="448"/>
      <c r="E832" s="448"/>
      <c r="F832" s="448"/>
      <c r="G832" s="448"/>
      <c r="H832" s="447"/>
      <c r="I832" s="448"/>
      <c r="J832" s="448"/>
      <c r="K832" s="448"/>
    </row>
    <row r="833" spans="1:11">
      <c r="A833" s="448"/>
      <c r="B833" s="448"/>
      <c r="C833" s="448"/>
      <c r="D833" s="448"/>
      <c r="E833" s="448"/>
      <c r="F833" s="448"/>
      <c r="G833" s="448"/>
      <c r="H833" s="447"/>
      <c r="I833" s="448"/>
      <c r="J833" s="448"/>
      <c r="K833" s="448"/>
    </row>
    <row r="834" spans="1:11">
      <c r="A834" s="448"/>
      <c r="B834" s="448"/>
      <c r="C834" s="448"/>
      <c r="D834" s="448"/>
      <c r="E834" s="448"/>
      <c r="F834" s="448"/>
      <c r="G834" s="448"/>
      <c r="H834" s="447"/>
      <c r="I834" s="448"/>
      <c r="J834" s="448"/>
      <c r="K834" s="448"/>
    </row>
    <row r="835" spans="1:11">
      <c r="A835" s="448"/>
      <c r="B835" s="448"/>
      <c r="C835" s="448"/>
      <c r="D835" s="448"/>
      <c r="E835" s="448"/>
      <c r="F835" s="448"/>
      <c r="G835" s="448"/>
      <c r="H835" s="447"/>
      <c r="I835" s="448"/>
      <c r="J835" s="448"/>
      <c r="K835" s="448"/>
    </row>
    <row r="836" spans="1:11">
      <c r="A836" s="448"/>
      <c r="B836" s="448"/>
      <c r="C836" s="448"/>
      <c r="D836" s="448"/>
      <c r="E836" s="448"/>
      <c r="F836" s="448"/>
      <c r="G836" s="448"/>
      <c r="H836" s="447"/>
      <c r="I836" s="448"/>
      <c r="J836" s="448"/>
      <c r="K836" s="448"/>
    </row>
    <row r="837" spans="1:11">
      <c r="A837" s="448"/>
      <c r="B837" s="448"/>
      <c r="C837" s="448"/>
      <c r="D837" s="448"/>
      <c r="E837" s="448"/>
      <c r="F837" s="448"/>
      <c r="G837" s="448"/>
      <c r="H837" s="447"/>
      <c r="I837" s="448"/>
      <c r="J837" s="448"/>
      <c r="K837" s="448"/>
    </row>
    <row r="838" spans="1:11">
      <c r="A838" s="448"/>
      <c r="B838" s="448"/>
      <c r="C838" s="448"/>
      <c r="D838" s="448"/>
      <c r="E838" s="448"/>
      <c r="F838" s="448"/>
      <c r="G838" s="448"/>
      <c r="H838" s="447"/>
      <c r="I838" s="448"/>
      <c r="J838" s="448"/>
      <c r="K838" s="448"/>
    </row>
    <row r="839" spans="1:11">
      <c r="A839" s="448"/>
      <c r="B839" s="448"/>
      <c r="C839" s="448"/>
      <c r="D839" s="448"/>
      <c r="E839" s="448"/>
      <c r="F839" s="448"/>
      <c r="G839" s="448"/>
      <c r="H839" s="447"/>
      <c r="I839" s="448"/>
      <c r="J839" s="448"/>
      <c r="K839" s="448"/>
    </row>
    <row r="840" spans="1:11">
      <c r="A840" s="448"/>
      <c r="B840" s="448"/>
      <c r="C840" s="448"/>
      <c r="D840" s="448"/>
      <c r="E840" s="448"/>
      <c r="F840" s="448"/>
      <c r="G840" s="448"/>
      <c r="H840" s="447"/>
      <c r="I840" s="448"/>
      <c r="J840" s="448"/>
      <c r="K840" s="448"/>
    </row>
    <row r="841" spans="1:11">
      <c r="A841" s="448"/>
      <c r="B841" s="448"/>
      <c r="C841" s="448"/>
      <c r="D841" s="448"/>
      <c r="E841" s="448"/>
      <c r="F841" s="448"/>
      <c r="G841" s="448"/>
      <c r="H841" s="447"/>
      <c r="I841" s="448"/>
      <c r="J841" s="448"/>
      <c r="K841" s="448"/>
    </row>
    <row r="842" spans="1:11">
      <c r="A842" s="448"/>
      <c r="B842" s="448"/>
      <c r="C842" s="448"/>
      <c r="D842" s="448"/>
      <c r="E842" s="448"/>
      <c r="F842" s="448"/>
      <c r="G842" s="448"/>
      <c r="H842" s="447"/>
      <c r="I842" s="448"/>
      <c r="J842" s="448"/>
      <c r="K842" s="448"/>
    </row>
    <row r="843" spans="1:11">
      <c r="A843" s="448"/>
      <c r="B843" s="448"/>
      <c r="C843" s="448"/>
      <c r="D843" s="448"/>
      <c r="E843" s="448"/>
      <c r="F843" s="448"/>
      <c r="G843" s="448"/>
      <c r="H843" s="447"/>
      <c r="I843" s="448"/>
      <c r="J843" s="448"/>
      <c r="K843" s="448"/>
    </row>
    <row r="844" spans="1:11">
      <c r="A844" s="448"/>
      <c r="B844" s="448"/>
      <c r="C844" s="448"/>
      <c r="D844" s="448"/>
      <c r="E844" s="448"/>
      <c r="F844" s="448"/>
      <c r="G844" s="448"/>
      <c r="H844" s="447"/>
      <c r="I844" s="448"/>
      <c r="J844" s="448"/>
      <c r="K844" s="448"/>
    </row>
    <row r="845" spans="1:11">
      <c r="A845" s="448"/>
      <c r="B845" s="448"/>
      <c r="C845" s="448"/>
      <c r="D845" s="448"/>
      <c r="E845" s="448"/>
      <c r="F845" s="448"/>
      <c r="G845" s="448"/>
      <c r="H845" s="447"/>
      <c r="I845" s="448"/>
      <c r="J845" s="448"/>
      <c r="K845" s="448"/>
    </row>
    <row r="846" spans="1:11">
      <c r="A846" s="448"/>
      <c r="B846" s="448"/>
      <c r="C846" s="448"/>
      <c r="D846" s="448"/>
      <c r="E846" s="448"/>
      <c r="F846" s="448"/>
      <c r="G846" s="448"/>
      <c r="H846" s="447"/>
      <c r="I846" s="448"/>
      <c r="J846" s="448"/>
      <c r="K846" s="448"/>
    </row>
    <row r="847" spans="1:11">
      <c r="A847" s="448"/>
      <c r="B847" s="448"/>
      <c r="C847" s="448"/>
      <c r="D847" s="448"/>
      <c r="E847" s="448"/>
      <c r="F847" s="448"/>
      <c r="G847" s="448"/>
      <c r="H847" s="447"/>
      <c r="I847" s="448"/>
      <c r="J847" s="448"/>
      <c r="K847" s="448"/>
    </row>
    <row r="848" spans="1:11">
      <c r="A848" s="448"/>
      <c r="B848" s="448"/>
      <c r="C848" s="448"/>
      <c r="D848" s="448"/>
      <c r="E848" s="448"/>
      <c r="F848" s="448"/>
      <c r="G848" s="448"/>
      <c r="H848" s="447"/>
      <c r="I848" s="448"/>
      <c r="J848" s="448"/>
      <c r="K848" s="448"/>
    </row>
    <row r="849" spans="1:11">
      <c r="A849" s="448"/>
      <c r="B849" s="448"/>
      <c r="C849" s="448"/>
      <c r="D849" s="448"/>
      <c r="E849" s="448"/>
      <c r="F849" s="448"/>
      <c r="G849" s="448"/>
      <c r="H849" s="447"/>
      <c r="I849" s="448"/>
      <c r="J849" s="448"/>
      <c r="K849" s="448"/>
    </row>
    <row r="850" spans="1:11">
      <c r="A850" s="448"/>
      <c r="B850" s="448"/>
      <c r="C850" s="448"/>
      <c r="D850" s="448"/>
      <c r="E850" s="448"/>
      <c r="F850" s="448"/>
      <c r="G850" s="448"/>
      <c r="H850" s="447"/>
      <c r="I850" s="448"/>
      <c r="J850" s="448"/>
      <c r="K850" s="448"/>
    </row>
    <row r="851" spans="1:11">
      <c r="A851" s="448"/>
      <c r="B851" s="448"/>
      <c r="C851" s="448"/>
      <c r="D851" s="448"/>
      <c r="E851" s="448"/>
      <c r="F851" s="448"/>
      <c r="G851" s="448"/>
      <c r="H851" s="447"/>
      <c r="I851" s="448"/>
      <c r="J851" s="448"/>
      <c r="K851" s="448"/>
    </row>
    <row r="852" spans="1:11">
      <c r="A852" s="448"/>
      <c r="B852" s="448"/>
      <c r="C852" s="448"/>
      <c r="D852" s="448"/>
      <c r="E852" s="448"/>
      <c r="F852" s="448"/>
      <c r="G852" s="448"/>
      <c r="H852" s="447"/>
      <c r="I852" s="448"/>
      <c r="J852" s="448"/>
      <c r="K852" s="448"/>
    </row>
    <row r="853" spans="1:11">
      <c r="A853" s="448"/>
      <c r="B853" s="448"/>
      <c r="C853" s="448"/>
      <c r="D853" s="448"/>
      <c r="E853" s="448"/>
      <c r="F853" s="448"/>
      <c r="G853" s="448"/>
      <c r="H853" s="447"/>
      <c r="I853" s="448"/>
      <c r="J853" s="448"/>
      <c r="K853" s="448"/>
    </row>
    <row r="854" spans="1:11">
      <c r="A854" s="448"/>
      <c r="B854" s="448"/>
      <c r="C854" s="448"/>
      <c r="D854" s="448"/>
      <c r="E854" s="448"/>
      <c r="F854" s="448"/>
      <c r="G854" s="448"/>
      <c r="H854" s="447"/>
      <c r="I854" s="448"/>
      <c r="J854" s="448"/>
      <c r="K854" s="448"/>
    </row>
    <row r="855" spans="1:11">
      <c r="A855" s="448"/>
      <c r="B855" s="448"/>
      <c r="C855" s="448"/>
      <c r="D855" s="448"/>
      <c r="E855" s="448"/>
      <c r="F855" s="448"/>
      <c r="G855" s="448"/>
      <c r="H855" s="447"/>
      <c r="I855" s="448"/>
      <c r="J855" s="448"/>
      <c r="K855" s="448"/>
    </row>
    <row r="856" spans="1:11">
      <c r="A856" s="448"/>
      <c r="B856" s="448"/>
      <c r="C856" s="448"/>
      <c r="D856" s="448"/>
      <c r="E856" s="448"/>
      <c r="F856" s="448"/>
      <c r="G856" s="448"/>
      <c r="H856" s="447"/>
      <c r="I856" s="448"/>
      <c r="J856" s="448"/>
      <c r="K856" s="448"/>
    </row>
    <row r="857" spans="1:11">
      <c r="A857" s="448"/>
      <c r="B857" s="448"/>
      <c r="C857" s="448"/>
      <c r="D857" s="448"/>
      <c r="E857" s="448"/>
      <c r="F857" s="448"/>
      <c r="G857" s="448"/>
      <c r="H857" s="447"/>
      <c r="I857" s="448"/>
      <c r="J857" s="448"/>
      <c r="K857" s="448"/>
    </row>
    <row r="858" spans="1:11">
      <c r="A858" s="448"/>
      <c r="B858" s="448"/>
      <c r="C858" s="448"/>
      <c r="D858" s="448"/>
      <c r="E858" s="448"/>
      <c r="F858" s="448"/>
      <c r="G858" s="448"/>
      <c r="H858" s="447"/>
      <c r="I858" s="448"/>
      <c r="J858" s="448"/>
      <c r="K858" s="448"/>
    </row>
    <row r="859" spans="1:11">
      <c r="A859" s="448"/>
      <c r="B859" s="448"/>
      <c r="C859" s="448"/>
      <c r="D859" s="448"/>
      <c r="E859" s="448"/>
      <c r="F859" s="448"/>
      <c r="G859" s="448"/>
      <c r="H859" s="447"/>
      <c r="I859" s="448"/>
      <c r="J859" s="448"/>
      <c r="K859" s="448"/>
    </row>
    <row r="860" spans="1:11">
      <c r="A860" s="448"/>
      <c r="B860" s="448"/>
      <c r="C860" s="448"/>
      <c r="D860" s="448"/>
      <c r="E860" s="448"/>
      <c r="F860" s="448"/>
      <c r="G860" s="448"/>
      <c r="H860" s="447"/>
      <c r="I860" s="448"/>
      <c r="J860" s="448"/>
      <c r="K860" s="448"/>
    </row>
    <row r="861" spans="1:11">
      <c r="A861" s="448"/>
      <c r="B861" s="448"/>
      <c r="C861" s="448"/>
      <c r="D861" s="448"/>
      <c r="E861" s="448"/>
      <c r="F861" s="448"/>
      <c r="G861" s="448"/>
      <c r="H861" s="447"/>
      <c r="I861" s="448"/>
      <c r="J861" s="448"/>
      <c r="K861" s="448"/>
    </row>
    <row r="862" spans="1:11">
      <c r="A862" s="448"/>
      <c r="B862" s="448"/>
      <c r="C862" s="448"/>
      <c r="D862" s="448"/>
      <c r="E862" s="448"/>
      <c r="F862" s="448"/>
      <c r="G862" s="448"/>
      <c r="H862" s="447"/>
      <c r="I862" s="448"/>
      <c r="J862" s="448"/>
      <c r="K862" s="448"/>
    </row>
    <row r="863" spans="1:11">
      <c r="A863" s="448"/>
      <c r="B863" s="448"/>
      <c r="C863" s="448"/>
      <c r="D863" s="448"/>
      <c r="E863" s="448"/>
      <c r="F863" s="448"/>
      <c r="G863" s="448"/>
      <c r="H863" s="447"/>
      <c r="I863" s="448"/>
      <c r="J863" s="448"/>
      <c r="K863" s="448"/>
    </row>
    <row r="864" spans="1:11">
      <c r="A864" s="448"/>
      <c r="B864" s="448"/>
      <c r="C864" s="448"/>
      <c r="D864" s="448"/>
      <c r="E864" s="448"/>
      <c r="F864" s="448"/>
      <c r="G864" s="448"/>
      <c r="H864" s="447"/>
      <c r="I864" s="448"/>
      <c r="J864" s="448"/>
      <c r="K864" s="448"/>
    </row>
    <row r="865" spans="1:11">
      <c r="A865" s="448"/>
      <c r="B865" s="448"/>
      <c r="C865" s="448"/>
      <c r="D865" s="448"/>
      <c r="E865" s="448"/>
      <c r="F865" s="448"/>
      <c r="G865" s="448"/>
      <c r="H865" s="447"/>
      <c r="I865" s="448"/>
      <c r="J865" s="448"/>
      <c r="K865" s="448"/>
    </row>
    <row r="866" spans="1:11">
      <c r="A866" s="448"/>
      <c r="B866" s="448"/>
      <c r="C866" s="448"/>
      <c r="D866" s="448"/>
      <c r="E866" s="448"/>
      <c r="F866" s="448"/>
      <c r="G866" s="448"/>
      <c r="H866" s="447"/>
      <c r="I866" s="448"/>
      <c r="J866" s="448"/>
      <c r="K866" s="448"/>
    </row>
    <row r="867" spans="1:11">
      <c r="A867" s="448"/>
      <c r="B867" s="448"/>
      <c r="C867" s="448"/>
      <c r="D867" s="448"/>
      <c r="E867" s="448"/>
      <c r="F867" s="448"/>
      <c r="G867" s="448"/>
      <c r="H867" s="447"/>
      <c r="I867" s="448"/>
      <c r="J867" s="448"/>
      <c r="K867" s="448"/>
    </row>
    <row r="868" spans="1:11">
      <c r="A868" s="448"/>
      <c r="B868" s="448"/>
      <c r="C868" s="448"/>
      <c r="D868" s="448"/>
      <c r="E868" s="448"/>
      <c r="F868" s="448"/>
      <c r="G868" s="448"/>
      <c r="H868" s="447"/>
      <c r="I868" s="448"/>
      <c r="J868" s="448"/>
      <c r="K868" s="448"/>
    </row>
    <row r="869" spans="1:11">
      <c r="A869" s="448"/>
      <c r="B869" s="448"/>
      <c r="C869" s="448"/>
      <c r="D869" s="448"/>
      <c r="E869" s="448"/>
      <c r="F869" s="448"/>
      <c r="G869" s="448"/>
      <c r="H869" s="447"/>
      <c r="I869" s="448"/>
      <c r="J869" s="448"/>
      <c r="K869" s="448"/>
    </row>
    <row r="870" spans="1:11">
      <c r="A870" s="448"/>
      <c r="B870" s="448"/>
      <c r="C870" s="448"/>
      <c r="D870" s="448"/>
      <c r="E870" s="448"/>
      <c r="F870" s="448"/>
      <c r="G870" s="448"/>
      <c r="H870" s="447"/>
      <c r="I870" s="448"/>
      <c r="J870" s="448"/>
      <c r="K870" s="448"/>
    </row>
    <row r="871" spans="1:11">
      <c r="A871" s="448"/>
      <c r="B871" s="448"/>
      <c r="C871" s="448"/>
      <c r="D871" s="448"/>
      <c r="E871" s="448"/>
      <c r="F871" s="448"/>
      <c r="G871" s="448"/>
      <c r="H871" s="447"/>
      <c r="I871" s="448"/>
      <c r="J871" s="448"/>
      <c r="K871" s="448"/>
    </row>
    <row r="872" spans="1:11">
      <c r="A872" s="448"/>
      <c r="B872" s="448"/>
      <c r="C872" s="448"/>
      <c r="D872" s="448"/>
      <c r="E872" s="448"/>
      <c r="F872" s="448"/>
      <c r="G872" s="448"/>
      <c r="H872" s="447"/>
      <c r="I872" s="448"/>
      <c r="J872" s="448"/>
      <c r="K872" s="448"/>
    </row>
    <row r="873" spans="1:11">
      <c r="A873" s="448"/>
      <c r="B873" s="448"/>
      <c r="C873" s="448"/>
      <c r="D873" s="448"/>
      <c r="E873" s="448"/>
      <c r="F873" s="448"/>
      <c r="G873" s="448"/>
      <c r="H873" s="447"/>
      <c r="I873" s="448"/>
      <c r="J873" s="448"/>
      <c r="K873" s="448"/>
    </row>
    <row r="874" spans="1:11">
      <c r="A874" s="448"/>
      <c r="B874" s="448"/>
      <c r="C874" s="448"/>
      <c r="D874" s="448"/>
      <c r="E874" s="448"/>
      <c r="F874" s="448"/>
      <c r="G874" s="448"/>
      <c r="H874" s="447"/>
      <c r="I874" s="448"/>
      <c r="J874" s="448"/>
      <c r="K874" s="448"/>
    </row>
    <row r="875" spans="1:11">
      <c r="A875" s="448"/>
      <c r="B875" s="448"/>
      <c r="C875" s="448"/>
      <c r="D875" s="448"/>
      <c r="E875" s="448"/>
      <c r="F875" s="448"/>
      <c r="G875" s="448"/>
      <c r="H875" s="447"/>
      <c r="I875" s="448"/>
      <c r="J875" s="448"/>
      <c r="K875" s="448"/>
    </row>
    <row r="876" spans="1:11">
      <c r="A876" s="448"/>
      <c r="B876" s="448"/>
      <c r="C876" s="448"/>
      <c r="D876" s="448"/>
      <c r="E876" s="448"/>
      <c r="F876" s="448"/>
      <c r="G876" s="448"/>
      <c r="H876" s="447"/>
      <c r="I876" s="448"/>
      <c r="J876" s="448"/>
      <c r="K876" s="448"/>
    </row>
    <row r="877" spans="1:11">
      <c r="A877" s="448"/>
      <c r="B877" s="448"/>
      <c r="C877" s="448"/>
      <c r="D877" s="448"/>
      <c r="E877" s="448"/>
      <c r="F877" s="448"/>
      <c r="G877" s="448"/>
      <c r="H877" s="447"/>
      <c r="I877" s="448"/>
      <c r="J877" s="448"/>
      <c r="K877" s="448"/>
    </row>
    <row r="878" spans="1:11">
      <c r="A878" s="448"/>
      <c r="B878" s="448"/>
      <c r="C878" s="448"/>
      <c r="D878" s="448"/>
      <c r="E878" s="448"/>
      <c r="F878" s="448"/>
      <c r="G878" s="448"/>
      <c r="H878" s="447"/>
      <c r="I878" s="448"/>
      <c r="J878" s="448"/>
      <c r="K878" s="448"/>
    </row>
    <row r="879" spans="1:11">
      <c r="A879" s="448"/>
      <c r="B879" s="448"/>
      <c r="C879" s="448"/>
      <c r="D879" s="448"/>
      <c r="E879" s="448"/>
      <c r="F879" s="448"/>
      <c r="G879" s="448"/>
      <c r="H879" s="447"/>
      <c r="I879" s="448"/>
      <c r="J879" s="448"/>
      <c r="K879" s="448"/>
    </row>
    <row r="880" spans="1:11">
      <c r="A880" s="448"/>
      <c r="B880" s="448"/>
      <c r="C880" s="448"/>
      <c r="D880" s="448"/>
      <c r="E880" s="448"/>
      <c r="F880" s="448"/>
      <c r="G880" s="448"/>
      <c r="H880" s="447"/>
      <c r="I880" s="448"/>
      <c r="J880" s="448"/>
      <c r="K880" s="448"/>
    </row>
    <row r="881" spans="1:11">
      <c r="A881" s="448"/>
      <c r="B881" s="448"/>
      <c r="C881" s="448"/>
      <c r="D881" s="448"/>
      <c r="E881" s="448"/>
      <c r="F881" s="448"/>
      <c r="G881" s="448"/>
      <c r="H881" s="447"/>
      <c r="I881" s="448"/>
      <c r="J881" s="448"/>
      <c r="K881" s="448"/>
    </row>
    <row r="882" spans="1:11">
      <c r="A882" s="448"/>
      <c r="B882" s="448"/>
      <c r="C882" s="448"/>
      <c r="D882" s="448"/>
      <c r="E882" s="448"/>
      <c r="F882" s="448"/>
      <c r="G882" s="448"/>
      <c r="H882" s="447"/>
      <c r="I882" s="448"/>
      <c r="J882" s="448"/>
      <c r="K882" s="448"/>
    </row>
    <row r="883" spans="1:11">
      <c r="A883" s="448"/>
      <c r="B883" s="448"/>
      <c r="C883" s="448"/>
      <c r="D883" s="448"/>
      <c r="E883" s="448"/>
      <c r="F883" s="448"/>
      <c r="G883" s="448"/>
      <c r="H883" s="447"/>
      <c r="I883" s="448"/>
      <c r="J883" s="448"/>
      <c r="K883" s="448"/>
    </row>
    <row r="884" spans="1:11">
      <c r="A884" s="448"/>
      <c r="B884" s="448"/>
      <c r="C884" s="448"/>
      <c r="D884" s="448"/>
      <c r="E884" s="448"/>
      <c r="F884" s="448"/>
      <c r="G884" s="448"/>
      <c r="H884" s="447"/>
      <c r="I884" s="448"/>
      <c r="J884" s="448"/>
      <c r="K884" s="448"/>
    </row>
    <row r="885" spans="1:11">
      <c r="A885" s="448"/>
      <c r="B885" s="448"/>
      <c r="C885" s="448"/>
      <c r="D885" s="448"/>
      <c r="E885" s="448"/>
      <c r="F885" s="448"/>
      <c r="G885" s="448"/>
      <c r="H885" s="447"/>
      <c r="I885" s="448"/>
      <c r="J885" s="448"/>
      <c r="K885" s="448"/>
    </row>
    <row r="886" spans="1:11">
      <c r="A886" s="448"/>
      <c r="B886" s="448"/>
      <c r="C886" s="448"/>
      <c r="D886" s="448"/>
      <c r="E886" s="448"/>
      <c r="F886" s="448"/>
      <c r="G886" s="448"/>
      <c r="H886" s="447"/>
      <c r="I886" s="448"/>
      <c r="J886" s="448"/>
      <c r="K886" s="448"/>
    </row>
    <row r="887" spans="1:11">
      <c r="A887" s="448"/>
      <c r="B887" s="448"/>
      <c r="C887" s="448"/>
      <c r="D887" s="448"/>
      <c r="E887" s="448"/>
      <c r="F887" s="448"/>
      <c r="G887" s="448"/>
      <c r="H887" s="447"/>
      <c r="I887" s="448"/>
      <c r="J887" s="448"/>
      <c r="K887" s="448"/>
    </row>
    <row r="888" spans="1:11">
      <c r="A888" s="448"/>
      <c r="B888" s="448"/>
      <c r="C888" s="448"/>
      <c r="D888" s="448"/>
      <c r="E888" s="448"/>
      <c r="F888" s="448"/>
      <c r="G888" s="448"/>
      <c r="H888" s="447"/>
      <c r="I888" s="448"/>
      <c r="J888" s="448"/>
      <c r="K888" s="448"/>
    </row>
    <row r="889" spans="1:11">
      <c r="A889" s="448"/>
      <c r="B889" s="448"/>
      <c r="C889" s="448"/>
      <c r="D889" s="448"/>
      <c r="E889" s="448"/>
      <c r="F889" s="448"/>
      <c r="G889" s="448"/>
      <c r="H889" s="447"/>
      <c r="I889" s="448"/>
      <c r="J889" s="448"/>
      <c r="K889" s="448"/>
    </row>
    <row r="890" spans="1:11">
      <c r="A890" s="448"/>
      <c r="B890" s="448"/>
      <c r="C890" s="448"/>
      <c r="D890" s="448"/>
      <c r="E890" s="448"/>
      <c r="F890" s="448"/>
      <c r="G890" s="448"/>
      <c r="H890" s="447"/>
      <c r="I890" s="448"/>
      <c r="J890" s="448"/>
      <c r="K890" s="448"/>
    </row>
    <row r="891" spans="1:11">
      <c r="A891" s="448"/>
      <c r="B891" s="448"/>
      <c r="C891" s="448"/>
      <c r="D891" s="448"/>
      <c r="E891" s="448"/>
      <c r="F891" s="448"/>
      <c r="G891" s="448"/>
      <c r="H891" s="447"/>
      <c r="I891" s="448"/>
      <c r="J891" s="448"/>
      <c r="K891" s="448"/>
    </row>
    <row r="892" spans="1:11">
      <c r="A892" s="448"/>
      <c r="B892" s="448"/>
      <c r="C892" s="448"/>
      <c r="D892" s="448"/>
      <c r="E892" s="448"/>
      <c r="F892" s="448"/>
      <c r="G892" s="448"/>
      <c r="H892" s="447"/>
      <c r="I892" s="448"/>
      <c r="J892" s="448"/>
      <c r="K892" s="448"/>
    </row>
    <row r="893" spans="1:11">
      <c r="A893" s="448"/>
      <c r="B893" s="448"/>
      <c r="C893" s="448"/>
      <c r="D893" s="448"/>
      <c r="E893" s="448"/>
      <c r="F893" s="448"/>
      <c r="G893" s="448"/>
      <c r="H893" s="447"/>
      <c r="I893" s="448"/>
      <c r="J893" s="448"/>
      <c r="K893" s="448"/>
    </row>
    <row r="894" spans="1:11">
      <c r="A894" s="448"/>
      <c r="B894" s="448"/>
      <c r="C894" s="448"/>
      <c r="D894" s="448"/>
      <c r="E894" s="448"/>
      <c r="F894" s="448"/>
      <c r="G894" s="448"/>
      <c r="H894" s="447"/>
      <c r="I894" s="448"/>
      <c r="J894" s="448"/>
      <c r="K894" s="448"/>
    </row>
    <row r="895" spans="1:11">
      <c r="A895" s="448"/>
      <c r="B895" s="448"/>
      <c r="C895" s="448"/>
      <c r="D895" s="448"/>
      <c r="E895" s="448"/>
      <c r="F895" s="448"/>
      <c r="G895" s="448"/>
      <c r="H895" s="447"/>
      <c r="I895" s="448"/>
      <c r="J895" s="448"/>
      <c r="K895" s="448"/>
    </row>
    <row r="896" spans="1:11">
      <c r="A896" s="448"/>
      <c r="B896" s="448"/>
      <c r="C896" s="448"/>
      <c r="D896" s="448"/>
      <c r="E896" s="448"/>
      <c r="F896" s="448"/>
      <c r="G896" s="448"/>
      <c r="H896" s="447"/>
      <c r="I896" s="448"/>
      <c r="J896" s="448"/>
      <c r="K896" s="448"/>
    </row>
    <row r="897" spans="1:11">
      <c r="A897" s="448"/>
      <c r="B897" s="448"/>
      <c r="C897" s="448"/>
      <c r="D897" s="448"/>
      <c r="E897" s="448"/>
      <c r="F897" s="448"/>
      <c r="G897" s="448"/>
      <c r="H897" s="447"/>
      <c r="I897" s="448"/>
      <c r="J897" s="448"/>
      <c r="K897" s="448"/>
    </row>
    <row r="898" spans="1:11">
      <c r="A898" s="448"/>
      <c r="B898" s="448"/>
      <c r="C898" s="448"/>
      <c r="D898" s="448"/>
      <c r="E898" s="448"/>
      <c r="F898" s="448"/>
      <c r="G898" s="448"/>
      <c r="H898" s="447"/>
      <c r="I898" s="448"/>
      <c r="J898" s="448"/>
      <c r="K898" s="448"/>
    </row>
    <row r="899" spans="1:11">
      <c r="A899" s="448"/>
      <c r="B899" s="448"/>
      <c r="C899" s="448"/>
      <c r="D899" s="448"/>
      <c r="E899" s="448"/>
      <c r="F899" s="448"/>
      <c r="G899" s="448"/>
      <c r="H899" s="447"/>
      <c r="I899" s="448"/>
      <c r="J899" s="448"/>
      <c r="K899" s="448"/>
    </row>
    <row r="900" spans="1:11">
      <c r="A900" s="448"/>
      <c r="B900" s="448"/>
      <c r="C900" s="448"/>
      <c r="D900" s="448"/>
      <c r="E900" s="448"/>
      <c r="F900" s="448"/>
      <c r="G900" s="448"/>
      <c r="H900" s="447"/>
      <c r="I900" s="448"/>
      <c r="J900" s="448"/>
      <c r="K900" s="448"/>
    </row>
    <row r="901" spans="1:11">
      <c r="A901" s="448"/>
      <c r="B901" s="448"/>
      <c r="C901" s="448"/>
      <c r="D901" s="448"/>
      <c r="E901" s="448"/>
      <c r="F901" s="448"/>
      <c r="G901" s="448"/>
      <c r="H901" s="447"/>
      <c r="I901" s="448"/>
      <c r="J901" s="448"/>
      <c r="K901" s="448"/>
    </row>
    <row r="902" spans="1:11">
      <c r="A902" s="448"/>
      <c r="B902" s="448"/>
      <c r="C902" s="448"/>
      <c r="D902" s="448"/>
      <c r="E902" s="448"/>
      <c r="F902" s="448"/>
      <c r="G902" s="448"/>
      <c r="H902" s="447"/>
      <c r="I902" s="448"/>
      <c r="J902" s="448"/>
      <c r="K902" s="448"/>
    </row>
    <row r="903" spans="1:11">
      <c r="A903" s="448"/>
      <c r="B903" s="448"/>
      <c r="C903" s="448"/>
      <c r="D903" s="448"/>
      <c r="E903" s="448"/>
      <c r="F903" s="448"/>
      <c r="G903" s="448"/>
      <c r="H903" s="447"/>
      <c r="I903" s="448"/>
      <c r="J903" s="448"/>
      <c r="K903" s="448"/>
    </row>
    <row r="904" spans="1:11">
      <c r="A904" s="448"/>
      <c r="B904" s="448"/>
      <c r="C904" s="448"/>
      <c r="D904" s="448"/>
      <c r="E904" s="448"/>
      <c r="F904" s="448"/>
      <c r="G904" s="448"/>
      <c r="H904" s="447"/>
      <c r="I904" s="448"/>
      <c r="J904" s="448"/>
      <c r="K904" s="448"/>
    </row>
    <row r="905" spans="1:11">
      <c r="A905" s="448"/>
      <c r="B905" s="448"/>
      <c r="C905" s="448"/>
      <c r="D905" s="448"/>
      <c r="E905" s="448"/>
      <c r="F905" s="448"/>
      <c r="G905" s="448"/>
      <c r="H905" s="447"/>
      <c r="I905" s="448"/>
      <c r="J905" s="448"/>
      <c r="K905" s="448"/>
    </row>
    <row r="906" spans="1:11">
      <c r="A906" s="448"/>
      <c r="B906" s="448"/>
      <c r="C906" s="448"/>
      <c r="D906" s="448"/>
      <c r="E906" s="448"/>
      <c r="F906" s="448"/>
      <c r="G906" s="448"/>
      <c r="H906" s="447"/>
      <c r="I906" s="448"/>
      <c r="J906" s="448"/>
      <c r="K906" s="448"/>
    </row>
    <row r="907" spans="1:11">
      <c r="A907" s="448"/>
      <c r="B907" s="448"/>
      <c r="C907" s="448"/>
      <c r="D907" s="448"/>
      <c r="E907" s="448"/>
      <c r="F907" s="448"/>
      <c r="G907" s="448"/>
      <c r="H907" s="447"/>
      <c r="I907" s="448"/>
      <c r="J907" s="448"/>
      <c r="K907" s="448"/>
    </row>
    <row r="908" spans="1:11">
      <c r="A908" s="448"/>
      <c r="B908" s="448"/>
      <c r="C908" s="448"/>
      <c r="D908" s="448"/>
      <c r="E908" s="448"/>
      <c r="F908" s="448"/>
      <c r="G908" s="448"/>
      <c r="H908" s="447"/>
      <c r="I908" s="448"/>
      <c r="J908" s="448"/>
      <c r="K908" s="448"/>
    </row>
    <row r="909" spans="1:11">
      <c r="A909" s="448"/>
      <c r="B909" s="448"/>
      <c r="C909" s="448"/>
      <c r="D909" s="448"/>
      <c r="E909" s="448"/>
      <c r="F909" s="448"/>
      <c r="G909" s="448"/>
      <c r="H909" s="447"/>
      <c r="I909" s="448"/>
      <c r="J909" s="448"/>
      <c r="K909" s="448"/>
    </row>
    <row r="910" spans="1:11">
      <c r="A910" s="448"/>
      <c r="B910" s="448"/>
      <c r="C910" s="448"/>
      <c r="D910" s="448"/>
      <c r="E910" s="448"/>
      <c r="F910" s="448"/>
      <c r="G910" s="448"/>
      <c r="H910" s="447"/>
      <c r="I910" s="448"/>
      <c r="J910" s="448"/>
      <c r="K910" s="448"/>
    </row>
    <row r="911" spans="1:11">
      <c r="A911" s="448"/>
      <c r="B911" s="448"/>
      <c r="C911" s="448"/>
      <c r="D911" s="448"/>
      <c r="E911" s="448"/>
      <c r="F911" s="448"/>
      <c r="G911" s="448"/>
      <c r="H911" s="447"/>
      <c r="I911" s="448"/>
      <c r="J911" s="448"/>
      <c r="K911" s="448"/>
    </row>
    <row r="912" spans="1:11">
      <c r="A912" s="448"/>
      <c r="B912" s="448"/>
      <c r="C912" s="448"/>
      <c r="D912" s="448"/>
      <c r="E912" s="448"/>
      <c r="F912" s="448"/>
      <c r="G912" s="448"/>
      <c r="H912" s="447"/>
      <c r="I912" s="448"/>
      <c r="J912" s="448"/>
      <c r="K912" s="448"/>
    </row>
    <row r="913" spans="1:11">
      <c r="A913" s="448"/>
      <c r="B913" s="448"/>
      <c r="C913" s="448"/>
      <c r="D913" s="448"/>
      <c r="E913" s="448"/>
      <c r="F913" s="448"/>
      <c r="G913" s="448"/>
      <c r="H913" s="447"/>
      <c r="I913" s="448"/>
      <c r="J913" s="448"/>
      <c r="K913" s="448"/>
    </row>
    <row r="914" spans="1:11">
      <c r="A914" s="448"/>
      <c r="B914" s="448"/>
      <c r="C914" s="448"/>
      <c r="D914" s="448"/>
      <c r="E914" s="448"/>
      <c r="F914" s="448"/>
      <c r="G914" s="448"/>
      <c r="H914" s="447"/>
      <c r="I914" s="448"/>
      <c r="J914" s="448"/>
      <c r="K914" s="448"/>
    </row>
    <row r="915" spans="1:11">
      <c r="A915" s="448"/>
      <c r="B915" s="448"/>
      <c r="C915" s="448"/>
      <c r="D915" s="448"/>
      <c r="E915" s="448"/>
      <c r="F915" s="448"/>
      <c r="G915" s="448"/>
      <c r="H915" s="447"/>
      <c r="I915" s="448"/>
      <c r="J915" s="448"/>
      <c r="K915" s="448"/>
    </row>
    <row r="916" spans="1:11">
      <c r="A916" s="448"/>
      <c r="B916" s="448"/>
      <c r="C916" s="448"/>
      <c r="D916" s="448"/>
      <c r="E916" s="448"/>
      <c r="F916" s="448"/>
      <c r="G916" s="448"/>
      <c r="H916" s="447"/>
      <c r="I916" s="448"/>
      <c r="J916" s="448"/>
      <c r="K916" s="448"/>
    </row>
    <row r="917" spans="1:11">
      <c r="A917" s="448"/>
      <c r="B917" s="448"/>
      <c r="C917" s="448"/>
      <c r="D917" s="448"/>
      <c r="E917" s="448"/>
      <c r="F917" s="448"/>
      <c r="G917" s="448"/>
      <c r="H917" s="447"/>
      <c r="I917" s="448"/>
      <c r="J917" s="448"/>
      <c r="K917" s="448"/>
    </row>
    <row r="918" spans="1:11">
      <c r="A918" s="448"/>
      <c r="B918" s="448"/>
      <c r="C918" s="448"/>
      <c r="D918" s="448"/>
      <c r="E918" s="448"/>
      <c r="F918" s="448"/>
      <c r="G918" s="448"/>
      <c r="H918" s="447"/>
      <c r="I918" s="448"/>
      <c r="J918" s="448"/>
      <c r="K918" s="448"/>
    </row>
    <row r="919" spans="1:11">
      <c r="A919" s="448"/>
      <c r="B919" s="448"/>
      <c r="C919" s="448"/>
      <c r="D919" s="448"/>
      <c r="E919" s="448"/>
      <c r="F919" s="448"/>
      <c r="G919" s="448"/>
      <c r="H919" s="447"/>
      <c r="I919" s="448"/>
      <c r="J919" s="448"/>
      <c r="K919" s="448"/>
    </row>
    <row r="920" spans="1:11">
      <c r="A920" s="448"/>
      <c r="B920" s="448"/>
      <c r="C920" s="448"/>
      <c r="D920" s="448"/>
      <c r="E920" s="448"/>
      <c r="F920" s="448"/>
      <c r="G920" s="448"/>
      <c r="H920" s="447"/>
      <c r="I920" s="448"/>
      <c r="J920" s="448"/>
      <c r="K920" s="448"/>
    </row>
    <row r="921" spans="1:11">
      <c r="A921" s="448"/>
      <c r="B921" s="448"/>
      <c r="C921" s="448"/>
      <c r="D921" s="448"/>
      <c r="E921" s="448"/>
      <c r="F921" s="448"/>
      <c r="G921" s="448"/>
      <c r="H921" s="447"/>
      <c r="I921" s="448"/>
      <c r="J921" s="448"/>
      <c r="K921" s="448"/>
    </row>
    <row r="922" spans="1:11">
      <c r="A922" s="448"/>
      <c r="B922" s="448"/>
      <c r="C922" s="448"/>
      <c r="D922" s="448"/>
      <c r="E922" s="448"/>
      <c r="F922" s="448"/>
      <c r="G922" s="448"/>
      <c r="H922" s="447"/>
      <c r="I922" s="448"/>
      <c r="J922" s="448"/>
      <c r="K922" s="448"/>
    </row>
    <row r="923" spans="1:11">
      <c r="A923" s="448"/>
      <c r="B923" s="448"/>
      <c r="C923" s="448"/>
      <c r="D923" s="448"/>
      <c r="E923" s="448"/>
      <c r="F923" s="448"/>
      <c r="G923" s="448"/>
      <c r="H923" s="447"/>
      <c r="I923" s="448"/>
      <c r="J923" s="448"/>
      <c r="K923" s="448"/>
    </row>
    <row r="924" spans="1:11">
      <c r="A924" s="448"/>
      <c r="B924" s="448"/>
      <c r="C924" s="448"/>
      <c r="D924" s="448"/>
      <c r="E924" s="448"/>
      <c r="F924" s="448"/>
      <c r="G924" s="448"/>
      <c r="H924" s="447"/>
      <c r="I924" s="448"/>
      <c r="J924" s="448"/>
      <c r="K924" s="448"/>
    </row>
    <row r="925" spans="1:11">
      <c r="A925" s="448"/>
      <c r="B925" s="448"/>
      <c r="C925" s="448"/>
      <c r="D925" s="448"/>
      <c r="E925" s="448"/>
      <c r="F925" s="448"/>
      <c r="G925" s="448"/>
      <c r="H925" s="447"/>
      <c r="I925" s="448"/>
      <c r="J925" s="448"/>
      <c r="K925" s="448"/>
    </row>
    <row r="926" spans="1:11">
      <c r="A926" s="448"/>
      <c r="B926" s="448"/>
      <c r="C926" s="448"/>
      <c r="D926" s="448"/>
      <c r="E926" s="448"/>
      <c r="F926" s="448"/>
      <c r="G926" s="448"/>
      <c r="H926" s="447"/>
      <c r="I926" s="448"/>
      <c r="J926" s="448"/>
      <c r="K926" s="448"/>
    </row>
    <row r="927" spans="1:11">
      <c r="A927" s="448"/>
      <c r="B927" s="448"/>
      <c r="C927" s="448"/>
      <c r="D927" s="448"/>
      <c r="E927" s="448"/>
      <c r="F927" s="448"/>
      <c r="G927" s="448"/>
      <c r="H927" s="447"/>
      <c r="I927" s="448"/>
      <c r="J927" s="448"/>
      <c r="K927" s="448"/>
    </row>
    <row r="928" spans="1:11">
      <c r="A928" s="448"/>
      <c r="B928" s="448"/>
      <c r="C928" s="448"/>
      <c r="D928" s="448"/>
      <c r="E928" s="448"/>
      <c r="F928" s="448"/>
      <c r="G928" s="448"/>
      <c r="H928" s="447"/>
      <c r="I928" s="448"/>
      <c r="J928" s="448"/>
      <c r="K928" s="448"/>
    </row>
    <row r="929" spans="1:11">
      <c r="A929" s="448"/>
      <c r="B929" s="448"/>
      <c r="C929" s="448"/>
      <c r="D929" s="448"/>
      <c r="E929" s="448"/>
      <c r="F929" s="448"/>
      <c r="G929" s="448"/>
      <c r="H929" s="447"/>
      <c r="I929" s="448"/>
      <c r="J929" s="448"/>
      <c r="K929" s="448"/>
    </row>
    <row r="930" spans="1:11">
      <c r="A930" s="448"/>
      <c r="B930" s="448"/>
      <c r="C930" s="448"/>
      <c r="D930" s="448"/>
      <c r="E930" s="448"/>
      <c r="F930" s="448"/>
      <c r="G930" s="448"/>
      <c r="H930" s="447"/>
      <c r="I930" s="448"/>
      <c r="J930" s="448"/>
      <c r="K930" s="448"/>
    </row>
    <row r="931" spans="1:11">
      <c r="A931" s="448"/>
      <c r="B931" s="448"/>
      <c r="C931" s="448"/>
      <c r="D931" s="448"/>
      <c r="E931" s="448"/>
      <c r="F931" s="448"/>
      <c r="G931" s="448"/>
      <c r="H931" s="447"/>
      <c r="I931" s="448"/>
      <c r="J931" s="448"/>
      <c r="K931" s="448"/>
    </row>
    <row r="932" spans="1:11">
      <c r="A932" s="448"/>
      <c r="B932" s="448"/>
      <c r="C932" s="448"/>
      <c r="D932" s="448"/>
      <c r="E932" s="448"/>
      <c r="F932" s="448"/>
      <c r="G932" s="448"/>
      <c r="H932" s="447"/>
      <c r="I932" s="448"/>
      <c r="J932" s="448"/>
      <c r="K932" s="448"/>
    </row>
    <row r="933" spans="1:11">
      <c r="A933" s="448"/>
      <c r="B933" s="448"/>
      <c r="C933" s="448"/>
      <c r="D933" s="448"/>
      <c r="E933" s="448"/>
      <c r="F933" s="448"/>
      <c r="G933" s="448"/>
      <c r="H933" s="447"/>
      <c r="I933" s="448"/>
      <c r="J933" s="448"/>
      <c r="K933" s="448"/>
    </row>
    <row r="934" spans="1:11">
      <c r="A934" s="448"/>
      <c r="B934" s="448"/>
      <c r="C934" s="448"/>
      <c r="D934" s="448"/>
      <c r="E934" s="448"/>
      <c r="F934" s="448"/>
      <c r="G934" s="448"/>
      <c r="H934" s="447"/>
      <c r="I934" s="448"/>
      <c r="J934" s="448"/>
      <c r="K934" s="448"/>
    </row>
    <row r="935" spans="1:11">
      <c r="A935" s="448"/>
      <c r="B935" s="448"/>
      <c r="C935" s="448"/>
      <c r="D935" s="448"/>
      <c r="E935" s="448"/>
      <c r="F935" s="448"/>
      <c r="G935" s="448"/>
      <c r="H935" s="447"/>
      <c r="I935" s="448"/>
      <c r="J935" s="448"/>
      <c r="K935" s="448"/>
    </row>
    <row r="936" spans="1:11">
      <c r="A936" s="448"/>
      <c r="B936" s="448"/>
      <c r="C936" s="448"/>
      <c r="D936" s="448"/>
      <c r="E936" s="448"/>
      <c r="F936" s="448"/>
      <c r="G936" s="448"/>
      <c r="H936" s="447"/>
      <c r="I936" s="448"/>
      <c r="J936" s="448"/>
      <c r="K936" s="448"/>
    </row>
    <row r="937" spans="1:11">
      <c r="A937" s="448"/>
      <c r="B937" s="448"/>
      <c r="C937" s="448"/>
      <c r="D937" s="448"/>
      <c r="E937" s="448"/>
      <c r="F937" s="448"/>
      <c r="G937" s="448"/>
      <c r="H937" s="447"/>
      <c r="I937" s="448"/>
      <c r="J937" s="448"/>
      <c r="K937" s="448"/>
    </row>
    <row r="938" spans="1:11">
      <c r="A938" s="448"/>
      <c r="B938" s="448"/>
      <c r="C938" s="448"/>
      <c r="D938" s="448"/>
      <c r="E938" s="448"/>
      <c r="F938" s="448"/>
      <c r="G938" s="448"/>
      <c r="H938" s="447"/>
      <c r="I938" s="448"/>
      <c r="J938" s="448"/>
      <c r="K938" s="448"/>
    </row>
    <row r="939" spans="1:11">
      <c r="A939" s="448"/>
      <c r="B939" s="448"/>
      <c r="C939" s="448"/>
      <c r="D939" s="448"/>
      <c r="E939" s="448"/>
      <c r="F939" s="448"/>
      <c r="G939" s="448"/>
      <c r="H939" s="447"/>
      <c r="I939" s="448"/>
      <c r="J939" s="448"/>
      <c r="K939" s="448"/>
    </row>
    <row r="940" spans="1:11">
      <c r="A940" s="448"/>
      <c r="B940" s="448"/>
      <c r="C940" s="448"/>
      <c r="D940" s="448"/>
      <c r="E940" s="448"/>
      <c r="F940" s="448"/>
      <c r="G940" s="448"/>
      <c r="H940" s="447"/>
      <c r="I940" s="448"/>
      <c r="J940" s="448"/>
      <c r="K940" s="448"/>
    </row>
    <row r="941" spans="1:11">
      <c r="A941" s="448"/>
      <c r="B941" s="448"/>
      <c r="C941" s="448"/>
      <c r="D941" s="448"/>
      <c r="E941" s="448"/>
      <c r="F941" s="448"/>
      <c r="G941" s="448"/>
      <c r="H941" s="447"/>
      <c r="I941" s="448"/>
      <c r="J941" s="448"/>
      <c r="K941" s="448"/>
    </row>
    <row r="942" spans="1:11">
      <c r="A942" s="448"/>
      <c r="B942" s="448"/>
      <c r="C942" s="448"/>
      <c r="D942" s="448"/>
      <c r="E942" s="448"/>
      <c r="F942" s="448"/>
      <c r="G942" s="448"/>
      <c r="H942" s="447"/>
      <c r="I942" s="448"/>
      <c r="J942" s="448"/>
      <c r="K942" s="448"/>
    </row>
    <row r="943" spans="1:11">
      <c r="A943" s="448"/>
      <c r="B943" s="448"/>
      <c r="C943" s="448"/>
      <c r="D943" s="448"/>
      <c r="E943" s="448"/>
      <c r="F943" s="448"/>
      <c r="G943" s="448"/>
      <c r="H943" s="447"/>
      <c r="I943" s="448"/>
      <c r="J943" s="448"/>
      <c r="K943" s="448"/>
    </row>
    <row r="944" spans="1:11">
      <c r="A944" s="448"/>
      <c r="B944" s="448"/>
      <c r="C944" s="448"/>
      <c r="D944" s="448"/>
      <c r="E944" s="448"/>
      <c r="F944" s="448"/>
      <c r="G944" s="448"/>
      <c r="H944" s="447"/>
      <c r="I944" s="448"/>
      <c r="J944" s="448"/>
      <c r="K944" s="448"/>
    </row>
    <row r="945" spans="1:11">
      <c r="A945" s="448"/>
      <c r="B945" s="448"/>
      <c r="C945" s="448"/>
      <c r="D945" s="448"/>
      <c r="E945" s="448"/>
      <c r="F945" s="448"/>
      <c r="G945" s="448"/>
      <c r="H945" s="447"/>
      <c r="I945" s="448"/>
      <c r="J945" s="448"/>
      <c r="K945" s="448"/>
    </row>
    <row r="946" spans="1:11">
      <c r="A946" s="448"/>
      <c r="B946" s="448"/>
      <c r="C946" s="448"/>
      <c r="D946" s="448"/>
      <c r="E946" s="448"/>
      <c r="F946" s="448"/>
      <c r="G946" s="448"/>
      <c r="H946" s="447"/>
      <c r="I946" s="448"/>
      <c r="J946" s="448"/>
      <c r="K946" s="448"/>
    </row>
    <row r="947" spans="1:11">
      <c r="A947" s="448"/>
      <c r="B947" s="448"/>
      <c r="C947" s="448"/>
      <c r="D947" s="448"/>
      <c r="E947" s="448"/>
      <c r="F947" s="448"/>
      <c r="G947" s="448"/>
      <c r="H947" s="447"/>
      <c r="I947" s="448"/>
      <c r="J947" s="448"/>
      <c r="K947" s="448"/>
    </row>
    <row r="948" spans="1:11">
      <c r="A948" s="448"/>
      <c r="B948" s="448"/>
      <c r="C948" s="448"/>
      <c r="D948" s="448"/>
      <c r="E948" s="448"/>
      <c r="F948" s="448"/>
      <c r="G948" s="448"/>
      <c r="H948" s="447"/>
      <c r="I948" s="448"/>
      <c r="J948" s="448"/>
      <c r="K948" s="448"/>
    </row>
    <row r="949" spans="1:11">
      <c r="A949" s="448"/>
      <c r="B949" s="448"/>
      <c r="C949" s="448"/>
      <c r="D949" s="448"/>
      <c r="E949" s="448"/>
      <c r="F949" s="448"/>
      <c r="G949" s="448"/>
      <c r="H949" s="447"/>
      <c r="I949" s="448"/>
      <c r="J949" s="448"/>
      <c r="K949" s="448"/>
    </row>
    <row r="950" spans="1:11">
      <c r="A950" s="448"/>
      <c r="B950" s="448"/>
      <c r="C950" s="448"/>
      <c r="D950" s="448"/>
      <c r="E950" s="448"/>
      <c r="F950" s="448"/>
      <c r="G950" s="448"/>
      <c r="H950" s="447"/>
      <c r="I950" s="448"/>
      <c r="J950" s="448"/>
      <c r="K950" s="448"/>
    </row>
    <row r="951" spans="1:11">
      <c r="A951" s="448"/>
      <c r="B951" s="448"/>
      <c r="C951" s="448"/>
      <c r="D951" s="448"/>
      <c r="E951" s="448"/>
      <c r="F951" s="448"/>
      <c r="G951" s="448"/>
      <c r="H951" s="447"/>
      <c r="I951" s="448"/>
      <c r="J951" s="448"/>
      <c r="K951" s="448"/>
    </row>
    <row r="952" spans="1:11">
      <c r="A952" s="448"/>
      <c r="B952" s="448"/>
      <c r="C952" s="448"/>
      <c r="D952" s="448"/>
      <c r="E952" s="448"/>
      <c r="F952" s="448"/>
      <c r="G952" s="448"/>
      <c r="H952" s="447"/>
      <c r="I952" s="448"/>
      <c r="J952" s="448"/>
      <c r="K952" s="448"/>
    </row>
    <row r="953" spans="1:11">
      <c r="A953" s="448"/>
      <c r="B953" s="448"/>
      <c r="C953" s="448"/>
      <c r="D953" s="448"/>
      <c r="E953" s="448"/>
      <c r="F953" s="448"/>
      <c r="G953" s="448"/>
      <c r="H953" s="447"/>
      <c r="I953" s="448"/>
      <c r="J953" s="448"/>
      <c r="K953" s="448"/>
    </row>
    <row r="954" spans="1:11">
      <c r="A954" s="448"/>
      <c r="B954" s="448"/>
      <c r="C954" s="448"/>
      <c r="D954" s="448"/>
      <c r="E954" s="448"/>
      <c r="F954" s="448"/>
      <c r="G954" s="448"/>
      <c r="H954" s="447"/>
      <c r="I954" s="448"/>
      <c r="J954" s="448"/>
      <c r="K954" s="448"/>
    </row>
    <row r="955" spans="1:11">
      <c r="A955" s="448"/>
      <c r="B955" s="448"/>
      <c r="C955" s="448"/>
      <c r="D955" s="448"/>
      <c r="E955" s="448"/>
      <c r="F955" s="448"/>
      <c r="G955" s="448"/>
      <c r="H955" s="447"/>
      <c r="I955" s="448"/>
      <c r="J955" s="448"/>
      <c r="K955" s="448"/>
    </row>
    <row r="956" spans="1:11">
      <c r="A956" s="448"/>
      <c r="B956" s="448"/>
      <c r="C956" s="448"/>
      <c r="D956" s="448"/>
      <c r="E956" s="448"/>
      <c r="F956" s="448"/>
      <c r="G956" s="448"/>
      <c r="H956" s="447"/>
      <c r="I956" s="448"/>
      <c r="J956" s="448"/>
      <c r="K956" s="448"/>
    </row>
    <row r="957" spans="1:11">
      <c r="A957" s="448"/>
      <c r="B957" s="448"/>
      <c r="C957" s="448"/>
      <c r="D957" s="448"/>
      <c r="E957" s="448"/>
      <c r="F957" s="448"/>
      <c r="G957" s="448"/>
      <c r="H957" s="447"/>
      <c r="I957" s="448"/>
      <c r="J957" s="448"/>
      <c r="K957" s="448"/>
    </row>
    <row r="958" spans="1:11">
      <c r="A958" s="448"/>
      <c r="B958" s="448"/>
      <c r="C958" s="448"/>
      <c r="D958" s="448"/>
      <c r="E958" s="448"/>
      <c r="F958" s="448"/>
      <c r="G958" s="448"/>
      <c r="H958" s="447"/>
      <c r="I958" s="448"/>
      <c r="J958" s="448"/>
      <c r="K958" s="448"/>
    </row>
    <row r="959" spans="1:11">
      <c r="A959" s="448"/>
      <c r="B959" s="448"/>
      <c r="C959" s="448"/>
      <c r="D959" s="448"/>
      <c r="E959" s="448"/>
      <c r="F959" s="448"/>
      <c r="G959" s="448"/>
      <c r="H959" s="447"/>
      <c r="I959" s="448"/>
      <c r="J959" s="448"/>
      <c r="K959" s="448"/>
    </row>
    <row r="960" spans="1:11">
      <c r="A960" s="448"/>
      <c r="B960" s="448"/>
      <c r="C960" s="448"/>
      <c r="D960" s="448"/>
      <c r="E960" s="448"/>
      <c r="F960" s="448"/>
      <c r="G960" s="448"/>
      <c r="H960" s="447"/>
      <c r="I960" s="448"/>
      <c r="J960" s="448"/>
      <c r="K960" s="448"/>
    </row>
    <row r="961" spans="1:11">
      <c r="A961" s="448"/>
      <c r="B961" s="448"/>
      <c r="C961" s="448"/>
      <c r="D961" s="448"/>
      <c r="E961" s="448"/>
      <c r="F961" s="448"/>
      <c r="G961" s="448"/>
      <c r="H961" s="447"/>
      <c r="I961" s="448"/>
      <c r="J961" s="448"/>
      <c r="K961" s="448"/>
    </row>
    <row r="962" spans="1:11">
      <c r="A962" s="448"/>
      <c r="B962" s="448"/>
      <c r="C962" s="448"/>
      <c r="D962" s="448"/>
      <c r="E962" s="448"/>
      <c r="F962" s="448"/>
      <c r="G962" s="448"/>
      <c r="H962" s="447"/>
      <c r="I962" s="448"/>
      <c r="J962" s="448"/>
      <c r="K962" s="448"/>
    </row>
    <row r="963" spans="1:11">
      <c r="A963" s="448"/>
      <c r="B963" s="448"/>
      <c r="C963" s="448"/>
      <c r="D963" s="448"/>
      <c r="E963" s="448"/>
      <c r="F963" s="448"/>
      <c r="G963" s="448"/>
      <c r="H963" s="447"/>
      <c r="I963" s="448"/>
      <c r="J963" s="448"/>
      <c r="K963" s="448"/>
    </row>
    <row r="964" spans="1:11">
      <c r="A964" s="448"/>
      <c r="B964" s="448"/>
      <c r="C964" s="448"/>
      <c r="D964" s="448"/>
      <c r="E964" s="448"/>
      <c r="F964" s="448"/>
      <c r="G964" s="448"/>
      <c r="H964" s="447"/>
      <c r="I964" s="448"/>
      <c r="J964" s="448"/>
      <c r="K964" s="448"/>
    </row>
    <row r="965" spans="1:11">
      <c r="A965" s="448"/>
      <c r="B965" s="448"/>
      <c r="C965" s="448"/>
      <c r="D965" s="448"/>
      <c r="E965" s="448"/>
      <c r="F965" s="448"/>
      <c r="G965" s="448"/>
      <c r="H965" s="447"/>
      <c r="I965" s="448"/>
      <c r="J965" s="448"/>
      <c r="K965" s="448"/>
    </row>
    <row r="966" spans="1:11">
      <c r="A966" s="448"/>
      <c r="B966" s="448"/>
      <c r="C966" s="448"/>
      <c r="D966" s="448"/>
      <c r="E966" s="448"/>
      <c r="F966" s="448"/>
      <c r="G966" s="448"/>
      <c r="H966" s="447"/>
      <c r="I966" s="448"/>
      <c r="J966" s="448"/>
      <c r="K966" s="448"/>
    </row>
    <row r="967" spans="1:11">
      <c r="A967" s="448"/>
      <c r="B967" s="448"/>
      <c r="C967" s="448"/>
      <c r="D967" s="448"/>
      <c r="E967" s="448"/>
      <c r="F967" s="448"/>
      <c r="G967" s="448"/>
      <c r="H967" s="447"/>
      <c r="I967" s="448"/>
      <c r="J967" s="448"/>
      <c r="K967" s="448"/>
    </row>
    <row r="968" spans="1:11">
      <c r="A968" s="448"/>
      <c r="B968" s="448"/>
      <c r="C968" s="448"/>
      <c r="D968" s="448"/>
      <c r="E968" s="448"/>
      <c r="F968" s="448"/>
      <c r="G968" s="448"/>
      <c r="H968" s="447"/>
      <c r="I968" s="448"/>
      <c r="J968" s="448"/>
      <c r="K968" s="448"/>
    </row>
    <row r="969" spans="1:11">
      <c r="A969" s="448"/>
      <c r="B969" s="448"/>
      <c r="C969" s="448"/>
      <c r="D969" s="448"/>
      <c r="E969" s="448"/>
      <c r="F969" s="448"/>
      <c r="G969" s="448"/>
      <c r="H969" s="447"/>
      <c r="I969" s="448"/>
      <c r="J969" s="448"/>
      <c r="K969" s="448"/>
    </row>
    <row r="970" spans="1:11">
      <c r="A970" s="448"/>
      <c r="B970" s="448"/>
      <c r="C970" s="448"/>
      <c r="D970" s="448"/>
      <c r="E970" s="448"/>
      <c r="F970" s="448"/>
      <c r="G970" s="448"/>
      <c r="H970" s="447"/>
      <c r="I970" s="448"/>
      <c r="J970" s="448"/>
      <c r="K970" s="448"/>
    </row>
    <row r="971" spans="1:11">
      <c r="A971" s="448"/>
      <c r="B971" s="448"/>
      <c r="C971" s="448"/>
      <c r="D971" s="448"/>
      <c r="E971" s="448"/>
      <c r="F971" s="448"/>
      <c r="G971" s="448"/>
      <c r="H971" s="447"/>
      <c r="I971" s="448"/>
      <c r="J971" s="448"/>
      <c r="K971" s="448"/>
    </row>
    <row r="972" spans="1:11">
      <c r="A972" s="448"/>
      <c r="B972" s="448"/>
      <c r="C972" s="448"/>
      <c r="D972" s="448"/>
      <c r="E972" s="448"/>
      <c r="F972" s="448"/>
      <c r="G972" s="448"/>
      <c r="H972" s="447"/>
      <c r="I972" s="448"/>
      <c r="J972" s="448"/>
      <c r="K972" s="448"/>
    </row>
    <row r="973" spans="1:11">
      <c r="A973" s="448"/>
      <c r="B973" s="448"/>
      <c r="C973" s="448"/>
      <c r="D973" s="448"/>
      <c r="E973" s="448"/>
      <c r="F973" s="448"/>
      <c r="G973" s="448"/>
      <c r="H973" s="447"/>
      <c r="I973" s="448"/>
      <c r="J973" s="448"/>
      <c r="K973" s="448"/>
    </row>
    <row r="974" spans="1:11">
      <c r="A974" s="448"/>
      <c r="B974" s="448"/>
      <c r="C974" s="448"/>
      <c r="D974" s="448"/>
      <c r="E974" s="448"/>
      <c r="F974" s="448"/>
      <c r="G974" s="448"/>
      <c r="H974" s="447"/>
      <c r="I974" s="448"/>
      <c r="J974" s="448"/>
      <c r="K974" s="448"/>
    </row>
    <row r="975" spans="1:11">
      <c r="A975" s="448"/>
      <c r="B975" s="448"/>
      <c r="C975" s="448"/>
      <c r="D975" s="448"/>
      <c r="E975" s="448"/>
      <c r="F975" s="448"/>
      <c r="G975" s="448"/>
      <c r="H975" s="447"/>
      <c r="I975" s="448"/>
      <c r="J975" s="448"/>
      <c r="K975" s="448"/>
    </row>
    <row r="976" spans="1:11">
      <c r="A976" s="448"/>
      <c r="B976" s="448"/>
      <c r="C976" s="448"/>
      <c r="D976" s="448"/>
      <c r="E976" s="448"/>
      <c r="F976" s="448"/>
      <c r="G976" s="448"/>
      <c r="H976" s="447"/>
      <c r="I976" s="448"/>
      <c r="J976" s="448"/>
      <c r="K976" s="448"/>
    </row>
    <row r="977" spans="1:11">
      <c r="A977" s="448"/>
      <c r="B977" s="448"/>
      <c r="C977" s="448"/>
      <c r="D977" s="448"/>
      <c r="E977" s="448"/>
      <c r="F977" s="448"/>
      <c r="G977" s="448"/>
      <c r="H977" s="447"/>
      <c r="I977" s="448"/>
      <c r="J977" s="448"/>
      <c r="K977" s="448"/>
    </row>
    <row r="978" spans="1:11">
      <c r="A978" s="448"/>
      <c r="B978" s="448"/>
      <c r="C978" s="448"/>
      <c r="D978" s="448"/>
      <c r="E978" s="448"/>
      <c r="F978" s="448"/>
      <c r="G978" s="448"/>
      <c r="H978" s="447"/>
      <c r="I978" s="448"/>
      <c r="J978" s="448"/>
      <c r="K978" s="448"/>
    </row>
    <row r="979" spans="1:11">
      <c r="A979" s="448"/>
      <c r="B979" s="448"/>
      <c r="C979" s="448"/>
      <c r="D979" s="448"/>
      <c r="E979" s="448"/>
      <c r="F979" s="448"/>
      <c r="G979" s="448"/>
      <c r="H979" s="447"/>
      <c r="I979" s="448"/>
      <c r="J979" s="448"/>
      <c r="K979" s="448"/>
    </row>
    <row r="980" spans="1:11">
      <c r="A980" s="448"/>
      <c r="B980" s="448"/>
      <c r="C980" s="448"/>
      <c r="D980" s="448"/>
      <c r="E980" s="448"/>
      <c r="F980" s="448"/>
      <c r="G980" s="448"/>
      <c r="H980" s="447"/>
      <c r="I980" s="448"/>
      <c r="J980" s="448"/>
      <c r="K980" s="448"/>
    </row>
    <row r="981" spans="1:11">
      <c r="A981" s="448"/>
      <c r="B981" s="448"/>
      <c r="C981" s="448"/>
      <c r="D981" s="448"/>
      <c r="E981" s="448"/>
      <c r="F981" s="448"/>
      <c r="G981" s="448"/>
      <c r="H981" s="447"/>
      <c r="I981" s="448"/>
      <c r="J981" s="448"/>
      <c r="K981" s="448"/>
    </row>
    <row r="982" spans="1:11">
      <c r="A982" s="448"/>
      <c r="B982" s="448"/>
      <c r="C982" s="448"/>
      <c r="D982" s="448"/>
      <c r="E982" s="448"/>
      <c r="F982" s="448"/>
      <c r="G982" s="448"/>
      <c r="H982" s="447"/>
      <c r="I982" s="448"/>
      <c r="J982" s="448"/>
      <c r="K982" s="448"/>
    </row>
    <row r="983" spans="1:11">
      <c r="A983" s="448"/>
      <c r="B983" s="448"/>
      <c r="C983" s="448"/>
      <c r="D983" s="448"/>
      <c r="E983" s="448"/>
      <c r="F983" s="448"/>
      <c r="G983" s="448"/>
      <c r="H983" s="447"/>
      <c r="I983" s="448"/>
      <c r="J983" s="448"/>
      <c r="K983" s="448"/>
    </row>
    <row r="984" spans="1:11">
      <c r="A984" s="448"/>
      <c r="B984" s="448"/>
      <c r="C984" s="448"/>
      <c r="D984" s="448"/>
      <c r="E984" s="448"/>
      <c r="F984" s="448"/>
      <c r="G984" s="448"/>
      <c r="H984" s="447"/>
      <c r="I984" s="448"/>
      <c r="J984" s="448"/>
      <c r="K984" s="448"/>
    </row>
    <row r="985" spans="1:11">
      <c r="A985" s="448"/>
      <c r="B985" s="448"/>
      <c r="C985" s="448"/>
      <c r="D985" s="448"/>
      <c r="E985" s="448"/>
      <c r="F985" s="448"/>
      <c r="G985" s="448"/>
      <c r="H985" s="447"/>
      <c r="I985" s="448"/>
      <c r="J985" s="448"/>
      <c r="K985" s="448"/>
    </row>
    <row r="986" spans="1:11">
      <c r="A986" s="448"/>
      <c r="B986" s="448"/>
      <c r="C986" s="448"/>
      <c r="D986" s="448"/>
      <c r="E986" s="448"/>
      <c r="F986" s="448"/>
      <c r="G986" s="448"/>
      <c r="H986" s="447"/>
      <c r="I986" s="448"/>
      <c r="J986" s="448"/>
      <c r="K986" s="448"/>
    </row>
    <row r="987" spans="1:11">
      <c r="A987" s="448"/>
      <c r="B987" s="448"/>
      <c r="C987" s="448"/>
      <c r="D987" s="448"/>
      <c r="E987" s="448"/>
      <c r="F987" s="448"/>
      <c r="G987" s="448"/>
      <c r="H987" s="447"/>
      <c r="I987" s="448"/>
      <c r="J987" s="448"/>
      <c r="K987" s="448"/>
    </row>
    <row r="988" spans="1:11">
      <c r="A988" s="448"/>
      <c r="B988" s="448"/>
      <c r="C988" s="448"/>
      <c r="D988" s="448"/>
      <c r="E988" s="448"/>
      <c r="F988" s="448"/>
      <c r="G988" s="448"/>
      <c r="H988" s="447"/>
      <c r="I988" s="448"/>
      <c r="J988" s="448"/>
      <c r="K988" s="448"/>
    </row>
    <row r="989" spans="1:11">
      <c r="A989" s="448"/>
      <c r="B989" s="448"/>
      <c r="C989" s="448"/>
      <c r="D989" s="448"/>
      <c r="E989" s="448"/>
      <c r="F989" s="448"/>
      <c r="G989" s="448"/>
      <c r="H989" s="447"/>
      <c r="I989" s="448"/>
      <c r="J989" s="448"/>
      <c r="K989" s="448"/>
    </row>
    <row r="990" spans="1:11">
      <c r="A990" s="448"/>
      <c r="B990" s="448"/>
      <c r="C990" s="448"/>
      <c r="D990" s="448"/>
      <c r="E990" s="448"/>
      <c r="F990" s="448"/>
      <c r="G990" s="448"/>
      <c r="H990" s="447"/>
      <c r="I990" s="448"/>
      <c r="J990" s="448"/>
      <c r="K990" s="448"/>
    </row>
    <row r="991" spans="1:11">
      <c r="A991" s="448"/>
      <c r="B991" s="448"/>
      <c r="C991" s="448"/>
      <c r="D991" s="448"/>
      <c r="E991" s="448"/>
      <c r="F991" s="448"/>
      <c r="G991" s="448"/>
      <c r="H991" s="447"/>
      <c r="I991" s="448"/>
      <c r="J991" s="448"/>
      <c r="K991" s="448"/>
    </row>
    <row r="992" spans="1:11">
      <c r="A992" s="448"/>
      <c r="B992" s="448"/>
      <c r="C992" s="448"/>
      <c r="D992" s="448"/>
      <c r="E992" s="448"/>
      <c r="F992" s="448"/>
      <c r="G992" s="448"/>
      <c r="H992" s="447"/>
      <c r="I992" s="448"/>
      <c r="J992" s="448"/>
      <c r="K992" s="448"/>
    </row>
    <row r="993" spans="1:11">
      <c r="A993" s="448"/>
      <c r="B993" s="448"/>
      <c r="C993" s="448"/>
      <c r="D993" s="448"/>
      <c r="E993" s="448"/>
      <c r="F993" s="448"/>
      <c r="G993" s="448"/>
      <c r="H993" s="447"/>
      <c r="I993" s="448"/>
      <c r="J993" s="448"/>
      <c r="K993" s="448"/>
    </row>
    <row r="994" spans="1:11">
      <c r="A994" s="448"/>
      <c r="B994" s="448"/>
      <c r="C994" s="448"/>
      <c r="D994" s="448"/>
      <c r="E994" s="448"/>
      <c r="F994" s="448"/>
      <c r="G994" s="448"/>
      <c r="H994" s="447"/>
      <c r="I994" s="448"/>
      <c r="J994" s="448"/>
      <c r="K994" s="448"/>
    </row>
    <row r="995" spans="1:11">
      <c r="A995" s="448"/>
      <c r="B995" s="448"/>
      <c r="C995" s="448"/>
      <c r="D995" s="448"/>
      <c r="E995" s="448"/>
      <c r="F995" s="448"/>
      <c r="G995" s="448"/>
      <c r="H995" s="447"/>
      <c r="I995" s="448"/>
      <c r="J995" s="448"/>
      <c r="K995" s="448"/>
    </row>
    <row r="996" spans="1:11">
      <c r="A996" s="448"/>
      <c r="B996" s="448"/>
      <c r="C996" s="448"/>
      <c r="D996" s="448"/>
      <c r="E996" s="448"/>
      <c r="F996" s="448"/>
      <c r="G996" s="448"/>
      <c r="H996" s="447"/>
      <c r="I996" s="448"/>
      <c r="J996" s="448"/>
      <c r="K996" s="448"/>
    </row>
    <row r="997" spans="1:11">
      <c r="A997" s="448"/>
      <c r="B997" s="448"/>
      <c r="C997" s="448"/>
      <c r="D997" s="448"/>
      <c r="E997" s="448"/>
      <c r="F997" s="448"/>
      <c r="G997" s="448"/>
      <c r="H997" s="447"/>
      <c r="I997" s="448"/>
      <c r="J997" s="448"/>
      <c r="K997" s="448"/>
    </row>
    <row r="998" spans="1:11">
      <c r="A998" s="448"/>
      <c r="B998" s="448"/>
      <c r="C998" s="448"/>
      <c r="D998" s="448"/>
      <c r="E998" s="448"/>
      <c r="F998" s="448"/>
      <c r="G998" s="448"/>
      <c r="H998" s="447"/>
      <c r="I998" s="448"/>
      <c r="J998" s="448"/>
      <c r="K998" s="448"/>
    </row>
    <row r="999" spans="1:11">
      <c r="A999" s="448"/>
      <c r="B999" s="448"/>
      <c r="C999" s="448"/>
      <c r="D999" s="448"/>
      <c r="E999" s="448"/>
      <c r="F999" s="448"/>
      <c r="G999" s="448"/>
      <c r="H999" s="447"/>
      <c r="I999" s="448"/>
      <c r="J999" s="448"/>
      <c r="K999" s="448"/>
    </row>
    <row r="1000" spans="1:11">
      <c r="A1000" s="448"/>
      <c r="B1000" s="448"/>
      <c r="C1000" s="448"/>
      <c r="D1000" s="448"/>
      <c r="E1000" s="448"/>
      <c r="F1000" s="448"/>
      <c r="G1000" s="448"/>
      <c r="H1000" s="447"/>
      <c r="I1000" s="448"/>
      <c r="J1000" s="448"/>
      <c r="K1000" s="448"/>
    </row>
    <row r="1001" spans="1:11">
      <c r="A1001" s="448"/>
      <c r="B1001" s="448"/>
      <c r="C1001" s="448"/>
      <c r="D1001" s="448"/>
      <c r="E1001" s="448"/>
      <c r="F1001" s="448"/>
      <c r="G1001" s="448"/>
      <c r="H1001" s="447"/>
      <c r="I1001" s="448"/>
      <c r="J1001" s="448"/>
      <c r="K1001" s="448"/>
    </row>
    <row r="1002" spans="1:11">
      <c r="A1002" s="448"/>
      <c r="B1002" s="448"/>
      <c r="C1002" s="448"/>
      <c r="D1002" s="448"/>
      <c r="E1002" s="448"/>
      <c r="F1002" s="448"/>
      <c r="G1002" s="448"/>
      <c r="H1002" s="447"/>
      <c r="I1002" s="448"/>
      <c r="J1002" s="448"/>
      <c r="K1002" s="448"/>
    </row>
    <row r="1003" spans="1:11">
      <c r="A1003" s="448"/>
      <c r="B1003" s="448"/>
      <c r="C1003" s="448"/>
      <c r="D1003" s="448"/>
      <c r="E1003" s="448"/>
      <c r="F1003" s="448"/>
      <c r="G1003" s="448"/>
      <c r="H1003" s="447"/>
      <c r="I1003" s="448"/>
      <c r="J1003" s="448"/>
      <c r="K1003" s="448"/>
    </row>
    <row r="1004" spans="1:11">
      <c r="A1004" s="448"/>
      <c r="B1004" s="448"/>
      <c r="C1004" s="448"/>
      <c r="D1004" s="448"/>
      <c r="E1004" s="448"/>
      <c r="F1004" s="448"/>
      <c r="G1004" s="448"/>
      <c r="H1004" s="447"/>
      <c r="I1004" s="448"/>
      <c r="J1004" s="448"/>
      <c r="K1004" s="448"/>
    </row>
    <row r="1005" spans="1:11">
      <c r="A1005" s="448"/>
      <c r="B1005" s="448"/>
      <c r="C1005" s="448"/>
      <c r="D1005" s="448"/>
      <c r="E1005" s="448"/>
      <c r="F1005" s="448"/>
      <c r="G1005" s="448"/>
      <c r="H1005" s="447"/>
      <c r="I1005" s="448"/>
      <c r="J1005" s="448"/>
      <c r="K1005" s="448"/>
    </row>
    <row r="1006" spans="1:11">
      <c r="A1006" s="448"/>
      <c r="B1006" s="448"/>
      <c r="C1006" s="448"/>
      <c r="D1006" s="448"/>
      <c r="E1006" s="448"/>
      <c r="F1006" s="448"/>
      <c r="G1006" s="448"/>
      <c r="H1006" s="447"/>
      <c r="I1006" s="448"/>
      <c r="J1006" s="448"/>
      <c r="K1006" s="448"/>
    </row>
    <row r="1007" spans="1:11">
      <c r="A1007" s="448"/>
      <c r="B1007" s="448"/>
      <c r="C1007" s="448"/>
      <c r="D1007" s="448"/>
      <c r="E1007" s="448"/>
      <c r="F1007" s="448"/>
      <c r="G1007" s="448"/>
      <c r="H1007" s="447"/>
      <c r="I1007" s="448"/>
      <c r="J1007" s="448"/>
      <c r="K1007" s="448"/>
    </row>
    <row r="1008" spans="1:11">
      <c r="A1008" s="448"/>
      <c r="B1008" s="448"/>
      <c r="C1008" s="448"/>
      <c r="D1008" s="448"/>
      <c r="E1008" s="448"/>
      <c r="F1008" s="448"/>
      <c r="G1008" s="448"/>
      <c r="H1008" s="447"/>
      <c r="I1008" s="448"/>
      <c r="J1008" s="448"/>
      <c r="K1008" s="448"/>
    </row>
    <row r="1009" spans="1:11">
      <c r="A1009" s="448"/>
      <c r="B1009" s="448"/>
      <c r="C1009" s="448"/>
      <c r="D1009" s="448"/>
      <c r="E1009" s="448"/>
      <c r="F1009" s="448"/>
      <c r="G1009" s="448"/>
      <c r="H1009" s="447"/>
      <c r="I1009" s="448"/>
      <c r="J1009" s="448"/>
      <c r="K1009" s="448"/>
    </row>
    <row r="1010" spans="1:11">
      <c r="A1010" s="448"/>
      <c r="B1010" s="448"/>
      <c r="C1010" s="448"/>
      <c r="D1010" s="448"/>
      <c r="E1010" s="448"/>
      <c r="F1010" s="448"/>
      <c r="G1010" s="448"/>
      <c r="H1010" s="447"/>
      <c r="I1010" s="448"/>
      <c r="J1010" s="448"/>
      <c r="K1010" s="448"/>
    </row>
    <row r="1011" spans="1:11">
      <c r="A1011" s="448"/>
      <c r="B1011" s="448"/>
      <c r="C1011" s="448"/>
      <c r="D1011" s="448"/>
      <c r="E1011" s="448"/>
      <c r="F1011" s="448"/>
      <c r="G1011" s="448"/>
      <c r="H1011" s="447"/>
      <c r="I1011" s="448"/>
      <c r="J1011" s="448"/>
      <c r="K1011" s="448"/>
    </row>
    <row r="1012" spans="1:11">
      <c r="A1012" s="448"/>
      <c r="B1012" s="448"/>
      <c r="C1012" s="448"/>
      <c r="D1012" s="448"/>
      <c r="E1012" s="448"/>
      <c r="F1012" s="448"/>
      <c r="G1012" s="448"/>
      <c r="H1012" s="447"/>
      <c r="I1012" s="448"/>
      <c r="J1012" s="448"/>
      <c r="K1012" s="448"/>
    </row>
    <row r="1013" spans="1:11">
      <c r="A1013" s="448"/>
      <c r="B1013" s="448"/>
      <c r="C1013" s="448"/>
      <c r="D1013" s="448"/>
      <c r="E1013" s="448"/>
      <c r="F1013" s="448"/>
      <c r="G1013" s="448"/>
      <c r="H1013" s="447"/>
      <c r="I1013" s="448"/>
      <c r="J1013" s="448"/>
      <c r="K1013" s="448"/>
    </row>
    <row r="1014" spans="1:11">
      <c r="A1014" s="448"/>
      <c r="B1014" s="448"/>
      <c r="C1014" s="448"/>
      <c r="D1014" s="448"/>
      <c r="E1014" s="448"/>
      <c r="F1014" s="448"/>
      <c r="G1014" s="448"/>
      <c r="H1014" s="447"/>
      <c r="I1014" s="448"/>
      <c r="J1014" s="448"/>
      <c r="K1014" s="448"/>
    </row>
    <row r="1015" spans="1:11">
      <c r="A1015" s="448"/>
      <c r="B1015" s="448"/>
      <c r="C1015" s="448"/>
      <c r="D1015" s="448"/>
      <c r="E1015" s="448"/>
      <c r="F1015" s="448"/>
      <c r="G1015" s="448"/>
      <c r="H1015" s="447"/>
      <c r="I1015" s="448"/>
      <c r="J1015" s="448"/>
      <c r="K1015" s="448"/>
    </row>
    <row r="1016" spans="1:11">
      <c r="A1016" s="448"/>
      <c r="B1016" s="448"/>
      <c r="C1016" s="448"/>
      <c r="D1016" s="448"/>
      <c r="E1016" s="448"/>
      <c r="F1016" s="448"/>
      <c r="G1016" s="448"/>
      <c r="H1016" s="447"/>
      <c r="I1016" s="448"/>
      <c r="J1016" s="448"/>
      <c r="K1016" s="448"/>
    </row>
    <row r="1017" spans="1:11">
      <c r="A1017" s="448"/>
      <c r="B1017" s="448"/>
      <c r="C1017" s="448"/>
      <c r="D1017" s="448"/>
      <c r="E1017" s="448"/>
      <c r="F1017" s="448"/>
      <c r="G1017" s="448"/>
      <c r="H1017" s="447"/>
      <c r="I1017" s="448"/>
      <c r="J1017" s="448"/>
      <c r="K1017" s="448"/>
    </row>
    <row r="1018" spans="1:11">
      <c r="A1018" s="448"/>
      <c r="B1018" s="448"/>
      <c r="C1018" s="448"/>
      <c r="D1018" s="448"/>
      <c r="E1018" s="448"/>
      <c r="F1018" s="448"/>
      <c r="G1018" s="448"/>
      <c r="H1018" s="447"/>
      <c r="I1018" s="448"/>
      <c r="J1018" s="448"/>
      <c r="K1018" s="448"/>
    </row>
    <row r="1019" spans="1:11">
      <c r="A1019" s="448"/>
      <c r="B1019" s="448"/>
      <c r="C1019" s="448"/>
      <c r="D1019" s="448"/>
      <c r="E1019" s="448"/>
      <c r="F1019" s="448"/>
      <c r="G1019" s="448"/>
      <c r="H1019" s="447"/>
      <c r="I1019" s="448"/>
      <c r="J1019" s="448"/>
      <c r="K1019" s="448"/>
    </row>
    <row r="1020" spans="1:11">
      <c r="A1020" s="448"/>
      <c r="B1020" s="448"/>
      <c r="C1020" s="448"/>
      <c r="D1020" s="448"/>
      <c r="E1020" s="448"/>
      <c r="F1020" s="448"/>
      <c r="G1020" s="448"/>
      <c r="H1020" s="447"/>
      <c r="I1020" s="448"/>
      <c r="J1020" s="448"/>
      <c r="K1020" s="448"/>
    </row>
    <row r="1021" spans="1:11">
      <c r="A1021" s="448"/>
      <c r="B1021" s="448"/>
      <c r="C1021" s="448"/>
      <c r="D1021" s="448"/>
      <c r="E1021" s="448"/>
      <c r="F1021" s="448"/>
      <c r="G1021" s="448"/>
      <c r="H1021" s="447"/>
      <c r="I1021" s="448"/>
      <c r="J1021" s="448"/>
      <c r="K1021" s="448"/>
    </row>
    <row r="1022" spans="1:11">
      <c r="A1022" s="448"/>
      <c r="B1022" s="448"/>
      <c r="C1022" s="448"/>
      <c r="D1022" s="448"/>
      <c r="E1022" s="448"/>
      <c r="F1022" s="448"/>
      <c r="G1022" s="448"/>
      <c r="H1022" s="447"/>
      <c r="I1022" s="448"/>
      <c r="J1022" s="448"/>
      <c r="K1022" s="448"/>
    </row>
    <row r="1023" spans="1:11">
      <c r="A1023" s="448"/>
      <c r="B1023" s="448"/>
      <c r="C1023" s="448"/>
      <c r="D1023" s="448"/>
      <c r="E1023" s="448"/>
      <c r="F1023" s="448"/>
      <c r="G1023" s="448"/>
      <c r="H1023" s="447"/>
      <c r="I1023" s="448"/>
      <c r="J1023" s="448"/>
      <c r="K1023" s="448"/>
    </row>
    <row r="1024" spans="1:11">
      <c r="A1024" s="448"/>
      <c r="B1024" s="448"/>
      <c r="C1024" s="448"/>
      <c r="D1024" s="448"/>
      <c r="E1024" s="448"/>
      <c r="F1024" s="448"/>
      <c r="G1024" s="448"/>
      <c r="H1024" s="447"/>
      <c r="I1024" s="448"/>
      <c r="J1024" s="448"/>
      <c r="K1024" s="448"/>
    </row>
    <row r="1025" spans="1:11">
      <c r="A1025" s="448"/>
      <c r="B1025" s="448"/>
      <c r="C1025" s="448"/>
      <c r="D1025" s="448"/>
      <c r="E1025" s="448"/>
      <c r="F1025" s="448"/>
      <c r="G1025" s="448"/>
      <c r="H1025" s="447"/>
      <c r="I1025" s="448"/>
      <c r="J1025" s="448"/>
      <c r="K1025" s="448"/>
    </row>
    <row r="1026" spans="1:11">
      <c r="A1026" s="448"/>
      <c r="B1026" s="448"/>
      <c r="C1026" s="448"/>
      <c r="D1026" s="448"/>
      <c r="E1026" s="448"/>
      <c r="F1026" s="448"/>
      <c r="G1026" s="448"/>
      <c r="H1026" s="447"/>
      <c r="I1026" s="448"/>
      <c r="J1026" s="448"/>
      <c r="K1026" s="448"/>
    </row>
    <row r="1027" spans="1:11">
      <c r="A1027" s="448"/>
      <c r="B1027" s="448"/>
      <c r="C1027" s="448"/>
      <c r="D1027" s="448"/>
      <c r="E1027" s="448"/>
      <c r="F1027" s="448"/>
      <c r="G1027" s="448"/>
      <c r="H1027" s="447"/>
      <c r="I1027" s="448"/>
      <c r="J1027" s="448"/>
      <c r="K1027" s="448"/>
    </row>
    <row r="1028" spans="1:11">
      <c r="A1028" s="448"/>
      <c r="B1028" s="448"/>
      <c r="C1028" s="448"/>
      <c r="D1028" s="448"/>
      <c r="E1028" s="448"/>
      <c r="F1028" s="448"/>
      <c r="G1028" s="448"/>
      <c r="H1028" s="447"/>
      <c r="I1028" s="448"/>
      <c r="J1028" s="448"/>
      <c r="K1028" s="448"/>
    </row>
    <row r="1029" spans="1:11">
      <c r="A1029" s="448"/>
      <c r="B1029" s="448"/>
      <c r="C1029" s="448"/>
      <c r="D1029" s="448"/>
      <c r="E1029" s="448"/>
      <c r="F1029" s="448"/>
      <c r="G1029" s="448"/>
      <c r="H1029" s="447"/>
      <c r="I1029" s="448"/>
      <c r="J1029" s="448"/>
      <c r="K1029" s="448"/>
    </row>
    <row r="1030" spans="1:11">
      <c r="A1030" s="448"/>
      <c r="B1030" s="448"/>
      <c r="C1030" s="448"/>
      <c r="D1030" s="448"/>
      <c r="E1030" s="448"/>
      <c r="F1030" s="448"/>
      <c r="G1030" s="448"/>
      <c r="H1030" s="447"/>
      <c r="I1030" s="448"/>
      <c r="J1030" s="448"/>
      <c r="K1030" s="448"/>
    </row>
    <row r="1031" spans="1:11">
      <c r="A1031" s="448"/>
      <c r="B1031" s="448"/>
      <c r="C1031" s="448"/>
      <c r="D1031" s="448"/>
      <c r="E1031" s="448"/>
      <c r="F1031" s="448"/>
      <c r="G1031" s="448"/>
      <c r="H1031" s="447"/>
      <c r="I1031" s="448"/>
      <c r="J1031" s="448"/>
      <c r="K1031" s="448"/>
    </row>
    <row r="1032" spans="1:11">
      <c r="A1032" s="448"/>
      <c r="B1032" s="448"/>
      <c r="C1032" s="448"/>
      <c r="D1032" s="448"/>
      <c r="E1032" s="448"/>
      <c r="F1032" s="448"/>
      <c r="G1032" s="448"/>
      <c r="H1032" s="447"/>
      <c r="I1032" s="448"/>
      <c r="J1032" s="448"/>
      <c r="K1032" s="448"/>
    </row>
    <row r="1033" spans="1:11">
      <c r="A1033" s="448"/>
      <c r="B1033" s="448"/>
      <c r="C1033" s="448"/>
      <c r="D1033" s="448"/>
      <c r="E1033" s="448"/>
      <c r="F1033" s="448"/>
      <c r="G1033" s="448"/>
      <c r="H1033" s="447"/>
      <c r="I1033" s="448"/>
      <c r="J1033" s="448"/>
      <c r="K1033" s="448"/>
    </row>
    <row r="1034" spans="1:11">
      <c r="A1034" s="448"/>
      <c r="B1034" s="448"/>
      <c r="C1034" s="448"/>
      <c r="D1034" s="448"/>
      <c r="E1034" s="448"/>
      <c r="F1034" s="448"/>
      <c r="G1034" s="448"/>
      <c r="H1034" s="447"/>
      <c r="I1034" s="448"/>
      <c r="J1034" s="448"/>
      <c r="K1034" s="448"/>
    </row>
    <row r="1035" spans="1:11">
      <c r="A1035" s="448"/>
      <c r="B1035" s="448"/>
      <c r="C1035" s="448"/>
      <c r="D1035" s="448"/>
      <c r="E1035" s="448"/>
      <c r="F1035" s="448"/>
      <c r="G1035" s="448"/>
      <c r="H1035" s="447"/>
      <c r="I1035" s="448"/>
      <c r="J1035" s="448"/>
      <c r="K1035" s="448"/>
    </row>
    <row r="1036" spans="1:11">
      <c r="A1036" s="448"/>
      <c r="B1036" s="448"/>
      <c r="C1036" s="448"/>
      <c r="D1036" s="448"/>
      <c r="E1036" s="448"/>
      <c r="F1036" s="448"/>
      <c r="G1036" s="448"/>
      <c r="H1036" s="447"/>
      <c r="I1036" s="448"/>
      <c r="J1036" s="448"/>
      <c r="K1036" s="448"/>
    </row>
    <row r="1037" spans="1:11">
      <c r="A1037" s="448"/>
      <c r="B1037" s="448"/>
      <c r="C1037" s="448"/>
      <c r="D1037" s="448"/>
      <c r="E1037" s="448"/>
      <c r="F1037" s="448"/>
      <c r="G1037" s="448"/>
      <c r="H1037" s="447"/>
      <c r="I1037" s="448"/>
      <c r="J1037" s="448"/>
      <c r="K1037" s="448"/>
    </row>
    <row r="1038" spans="1:11">
      <c r="A1038" s="448"/>
      <c r="B1038" s="448"/>
      <c r="C1038" s="448"/>
      <c r="D1038" s="448"/>
      <c r="E1038" s="448"/>
      <c r="F1038" s="448"/>
      <c r="G1038" s="448"/>
      <c r="H1038" s="447"/>
      <c r="I1038" s="448"/>
      <c r="J1038" s="448"/>
      <c r="K1038" s="448"/>
    </row>
    <row r="1039" spans="1:11">
      <c r="A1039" s="448"/>
      <c r="B1039" s="448"/>
      <c r="C1039" s="448"/>
      <c r="D1039" s="448"/>
      <c r="E1039" s="448"/>
      <c r="F1039" s="448"/>
      <c r="G1039" s="448"/>
      <c r="H1039" s="447"/>
      <c r="I1039" s="448"/>
      <c r="J1039" s="448"/>
      <c r="K1039" s="448"/>
    </row>
    <row r="1040" spans="1:11">
      <c r="A1040" s="448"/>
      <c r="B1040" s="448"/>
      <c r="C1040" s="448"/>
      <c r="D1040" s="448"/>
      <c r="E1040" s="448"/>
      <c r="F1040" s="448"/>
      <c r="G1040" s="448"/>
      <c r="H1040" s="447"/>
      <c r="I1040" s="448"/>
      <c r="J1040" s="448"/>
      <c r="K1040" s="448"/>
    </row>
    <row r="1041" spans="1:11">
      <c r="A1041" s="448"/>
      <c r="B1041" s="448"/>
      <c r="C1041" s="448"/>
      <c r="D1041" s="448"/>
      <c r="E1041" s="448"/>
      <c r="F1041" s="448"/>
      <c r="G1041" s="448"/>
      <c r="H1041" s="447"/>
      <c r="I1041" s="448"/>
      <c r="J1041" s="448"/>
      <c r="K1041" s="448"/>
    </row>
    <row r="1042" spans="1:11">
      <c r="A1042" s="448"/>
      <c r="B1042" s="448"/>
      <c r="C1042" s="448"/>
      <c r="D1042" s="448"/>
      <c r="E1042" s="448"/>
      <c r="F1042" s="448"/>
      <c r="G1042" s="448"/>
      <c r="H1042" s="447"/>
      <c r="I1042" s="448"/>
      <c r="J1042" s="448"/>
      <c r="K1042" s="448"/>
    </row>
    <row r="1043" spans="1:11">
      <c r="A1043" s="448"/>
      <c r="B1043" s="448"/>
      <c r="C1043" s="448"/>
      <c r="D1043" s="448"/>
      <c r="E1043" s="448"/>
      <c r="F1043" s="448"/>
      <c r="G1043" s="448"/>
      <c r="H1043" s="447"/>
      <c r="I1043" s="448"/>
      <c r="J1043" s="448"/>
      <c r="K1043" s="448"/>
    </row>
    <row r="1044" spans="1:11">
      <c r="A1044" s="448"/>
      <c r="B1044" s="448"/>
      <c r="C1044" s="448"/>
      <c r="D1044" s="448"/>
      <c r="E1044" s="448"/>
      <c r="F1044" s="448"/>
      <c r="G1044" s="448"/>
      <c r="H1044" s="447"/>
      <c r="I1044" s="448"/>
      <c r="J1044" s="448"/>
      <c r="K1044" s="448"/>
    </row>
    <row r="1045" spans="1:11">
      <c r="A1045" s="448"/>
      <c r="B1045" s="448"/>
      <c r="C1045" s="448"/>
      <c r="D1045" s="448"/>
      <c r="E1045" s="448"/>
      <c r="F1045" s="448"/>
      <c r="G1045" s="448"/>
      <c r="H1045" s="447"/>
      <c r="I1045" s="448"/>
      <c r="J1045" s="448"/>
      <c r="K1045" s="448"/>
    </row>
    <row r="1046" spans="1:11">
      <c r="A1046" s="448"/>
      <c r="B1046" s="448"/>
      <c r="C1046" s="448"/>
      <c r="D1046" s="448"/>
      <c r="E1046" s="448"/>
      <c r="F1046" s="448"/>
      <c r="G1046" s="448"/>
      <c r="H1046" s="447"/>
      <c r="I1046" s="448"/>
      <c r="J1046" s="448"/>
      <c r="K1046" s="448"/>
    </row>
    <row r="1047" spans="1:11">
      <c r="A1047" s="448"/>
      <c r="B1047" s="448"/>
      <c r="C1047" s="448"/>
      <c r="D1047" s="448"/>
      <c r="E1047" s="448"/>
      <c r="F1047" s="448"/>
      <c r="G1047" s="448"/>
      <c r="H1047" s="447"/>
      <c r="I1047" s="448"/>
      <c r="J1047" s="448"/>
      <c r="K1047" s="448"/>
    </row>
    <row r="1048" spans="1:11">
      <c r="A1048" s="448"/>
      <c r="B1048" s="448"/>
      <c r="C1048" s="448"/>
      <c r="D1048" s="448"/>
      <c r="E1048" s="448"/>
      <c r="F1048" s="448"/>
      <c r="G1048" s="448"/>
      <c r="H1048" s="447"/>
      <c r="I1048" s="448"/>
      <c r="J1048" s="448"/>
      <c r="K1048" s="448"/>
    </row>
    <row r="1049" spans="1:11">
      <c r="A1049" s="448"/>
      <c r="B1049" s="448"/>
      <c r="C1049" s="448"/>
      <c r="D1049" s="448"/>
      <c r="E1049" s="448"/>
      <c r="F1049" s="448"/>
      <c r="G1049" s="448"/>
      <c r="H1049" s="447"/>
      <c r="I1049" s="448"/>
      <c r="J1049" s="448"/>
      <c r="K1049" s="448"/>
    </row>
    <row r="1050" spans="1:11">
      <c r="A1050" s="448"/>
      <c r="B1050" s="448"/>
      <c r="C1050" s="448"/>
      <c r="D1050" s="448"/>
      <c r="E1050" s="448"/>
      <c r="F1050" s="448"/>
      <c r="G1050" s="448"/>
      <c r="H1050" s="447"/>
      <c r="I1050" s="448"/>
      <c r="J1050" s="448"/>
      <c r="K1050" s="448"/>
    </row>
    <row r="1051" spans="1:11">
      <c r="A1051" s="448"/>
      <c r="B1051" s="448"/>
      <c r="C1051" s="448"/>
      <c r="D1051" s="448"/>
      <c r="E1051" s="448"/>
      <c r="F1051" s="448"/>
      <c r="G1051" s="448"/>
      <c r="H1051" s="447"/>
      <c r="I1051" s="448"/>
      <c r="J1051" s="448"/>
      <c r="K1051" s="448"/>
    </row>
    <row r="1052" spans="1:11">
      <c r="A1052" s="448"/>
      <c r="B1052" s="448"/>
      <c r="C1052" s="448"/>
      <c r="D1052" s="448"/>
      <c r="E1052" s="448"/>
      <c r="F1052" s="448"/>
      <c r="G1052" s="448"/>
      <c r="H1052" s="447"/>
      <c r="I1052" s="448"/>
      <c r="J1052" s="448"/>
      <c r="K1052" s="448"/>
    </row>
    <row r="1053" spans="1:11">
      <c r="A1053" s="448"/>
      <c r="B1053" s="448"/>
      <c r="C1053" s="448"/>
      <c r="D1053" s="448"/>
      <c r="E1053" s="448"/>
      <c r="F1053" s="448"/>
      <c r="G1053" s="448"/>
      <c r="H1053" s="447"/>
      <c r="I1053" s="448"/>
      <c r="J1053" s="448"/>
      <c r="K1053" s="448"/>
    </row>
    <row r="1054" spans="1:11">
      <c r="A1054" s="448"/>
      <c r="B1054" s="448"/>
      <c r="C1054" s="448"/>
      <c r="D1054" s="448"/>
      <c r="E1054" s="448"/>
      <c r="F1054" s="448"/>
      <c r="G1054" s="448"/>
      <c r="H1054" s="447"/>
      <c r="I1054" s="448"/>
      <c r="J1054" s="448"/>
      <c r="K1054" s="448"/>
    </row>
    <row r="1055" spans="1:11">
      <c r="A1055" s="448"/>
      <c r="B1055" s="448"/>
      <c r="C1055" s="448"/>
      <c r="D1055" s="448"/>
      <c r="E1055" s="448"/>
      <c r="F1055" s="448"/>
      <c r="G1055" s="448"/>
      <c r="H1055" s="447"/>
      <c r="I1055" s="448"/>
      <c r="J1055" s="448"/>
      <c r="K1055" s="448"/>
    </row>
    <row r="1056" spans="1:11">
      <c r="A1056" s="448"/>
      <c r="B1056" s="448"/>
      <c r="C1056" s="448"/>
      <c r="D1056" s="448"/>
      <c r="E1056" s="448"/>
      <c r="F1056" s="448"/>
      <c r="G1056" s="448"/>
      <c r="H1056" s="447"/>
      <c r="I1056" s="448"/>
      <c r="J1056" s="448"/>
      <c r="K1056" s="448"/>
    </row>
    <row r="1057" spans="1:11">
      <c r="A1057" s="448"/>
      <c r="B1057" s="448"/>
      <c r="C1057" s="448"/>
      <c r="D1057" s="448"/>
      <c r="E1057" s="448"/>
      <c r="F1057" s="448"/>
      <c r="G1057" s="448"/>
      <c r="H1057" s="447"/>
      <c r="I1057" s="448"/>
      <c r="J1057" s="448"/>
      <c r="K1057" s="448"/>
    </row>
    <row r="1058" spans="1:11">
      <c r="A1058" s="448"/>
      <c r="B1058" s="448"/>
      <c r="C1058" s="448"/>
      <c r="D1058" s="448"/>
      <c r="E1058" s="448"/>
      <c r="F1058" s="448"/>
      <c r="G1058" s="448"/>
      <c r="H1058" s="447"/>
      <c r="I1058" s="448"/>
      <c r="J1058" s="448"/>
      <c r="K1058" s="448"/>
    </row>
    <row r="1059" spans="1:11">
      <c r="A1059" s="448"/>
      <c r="B1059" s="448"/>
      <c r="C1059" s="448"/>
      <c r="D1059" s="448"/>
      <c r="E1059" s="448"/>
      <c r="F1059" s="448"/>
      <c r="G1059" s="448"/>
      <c r="H1059" s="447"/>
      <c r="I1059" s="448"/>
      <c r="J1059" s="448"/>
      <c r="K1059" s="448"/>
    </row>
    <row r="1060" spans="1:11">
      <c r="A1060" s="448"/>
      <c r="B1060" s="448"/>
      <c r="C1060" s="448"/>
      <c r="D1060" s="448"/>
      <c r="E1060" s="448"/>
      <c r="F1060" s="448"/>
      <c r="G1060" s="448"/>
      <c r="H1060" s="447"/>
      <c r="I1060" s="448"/>
      <c r="J1060" s="448"/>
      <c r="K1060" s="448"/>
    </row>
    <row r="1061" spans="1:11">
      <c r="A1061" s="448"/>
      <c r="B1061" s="448"/>
      <c r="C1061" s="448"/>
      <c r="D1061" s="448"/>
      <c r="E1061" s="448"/>
      <c r="F1061" s="448"/>
      <c r="G1061" s="448"/>
      <c r="H1061" s="447"/>
      <c r="I1061" s="448"/>
      <c r="J1061" s="448"/>
      <c r="K1061" s="448"/>
    </row>
    <row r="1062" spans="1:11">
      <c r="A1062" s="448"/>
      <c r="B1062" s="448"/>
      <c r="C1062" s="448"/>
      <c r="D1062" s="448"/>
      <c r="E1062" s="448"/>
      <c r="F1062" s="448"/>
      <c r="G1062" s="448"/>
      <c r="H1062" s="447"/>
      <c r="I1062" s="448"/>
      <c r="J1062" s="448"/>
      <c r="K1062" s="448"/>
    </row>
    <row r="1063" spans="1:11">
      <c r="A1063" s="448"/>
      <c r="B1063" s="448"/>
      <c r="C1063" s="448"/>
      <c r="D1063" s="448"/>
      <c r="E1063" s="448"/>
      <c r="F1063" s="448"/>
      <c r="G1063" s="448"/>
      <c r="H1063" s="447"/>
      <c r="I1063" s="448"/>
      <c r="J1063" s="448"/>
      <c r="K1063" s="448"/>
    </row>
    <row r="1064" spans="1:11">
      <c r="A1064" s="448"/>
      <c r="B1064" s="448"/>
      <c r="C1064" s="448"/>
      <c r="D1064" s="448"/>
      <c r="E1064" s="448"/>
      <c r="F1064" s="448"/>
      <c r="G1064" s="448"/>
      <c r="H1064" s="447"/>
      <c r="I1064" s="448"/>
      <c r="J1064" s="448"/>
      <c r="K1064" s="448"/>
    </row>
    <row r="1065" spans="1:11">
      <c r="A1065" s="448"/>
      <c r="B1065" s="448"/>
      <c r="C1065" s="448"/>
      <c r="D1065" s="448"/>
      <c r="E1065" s="448"/>
      <c r="F1065" s="448"/>
      <c r="G1065" s="448"/>
      <c r="H1065" s="447"/>
      <c r="I1065" s="448"/>
      <c r="J1065" s="448"/>
      <c r="K1065" s="448"/>
    </row>
    <row r="1066" spans="1:11">
      <c r="A1066" s="448"/>
      <c r="B1066" s="448"/>
      <c r="C1066" s="448"/>
      <c r="D1066" s="448"/>
      <c r="E1066" s="448"/>
      <c r="F1066" s="448"/>
      <c r="G1066" s="448"/>
      <c r="H1066" s="447"/>
      <c r="I1066" s="448"/>
      <c r="J1066" s="448"/>
      <c r="K1066" s="448"/>
    </row>
    <row r="1067" spans="1:11">
      <c r="A1067" s="448"/>
      <c r="B1067" s="448"/>
      <c r="C1067" s="448"/>
      <c r="D1067" s="448"/>
      <c r="E1067" s="448"/>
      <c r="F1067" s="448"/>
      <c r="G1067" s="448"/>
      <c r="H1067" s="447"/>
      <c r="I1067" s="448"/>
      <c r="J1067" s="448"/>
      <c r="K1067" s="448"/>
    </row>
    <row r="1068" spans="1:11">
      <c r="A1068" s="448"/>
      <c r="B1068" s="448"/>
      <c r="C1068" s="448"/>
      <c r="D1068" s="448"/>
      <c r="E1068" s="448"/>
      <c r="F1068" s="448"/>
      <c r="G1068" s="448"/>
      <c r="H1068" s="447"/>
      <c r="I1068" s="448"/>
      <c r="J1068" s="448"/>
      <c r="K1068" s="448"/>
    </row>
    <row r="1069" spans="1:11">
      <c r="A1069" s="448"/>
      <c r="B1069" s="448"/>
      <c r="C1069" s="448"/>
      <c r="D1069" s="448"/>
      <c r="E1069" s="448"/>
      <c r="F1069" s="448"/>
      <c r="G1069" s="448"/>
      <c r="H1069" s="447"/>
      <c r="I1069" s="448"/>
      <c r="J1069" s="448"/>
      <c r="K1069" s="448"/>
    </row>
    <row r="1070" spans="1:11">
      <c r="A1070" s="448"/>
      <c r="B1070" s="448"/>
      <c r="C1070" s="448"/>
      <c r="D1070" s="448"/>
      <c r="E1070" s="448"/>
      <c r="F1070" s="448"/>
      <c r="G1070" s="448"/>
      <c r="H1070" s="447"/>
      <c r="I1070" s="448"/>
      <c r="J1070" s="448"/>
      <c r="K1070" s="448"/>
    </row>
    <row r="1071" spans="1:11">
      <c r="A1071" s="448"/>
      <c r="B1071" s="448"/>
      <c r="C1071" s="448"/>
      <c r="D1071" s="448"/>
      <c r="E1071" s="448"/>
      <c r="F1071" s="448"/>
      <c r="G1071" s="448"/>
      <c r="H1071" s="447"/>
      <c r="I1071" s="448"/>
      <c r="J1071" s="448"/>
      <c r="K1071" s="448"/>
    </row>
    <row r="1072" spans="1:11">
      <c r="A1072" s="448"/>
      <c r="B1072" s="448"/>
      <c r="C1072" s="448"/>
      <c r="D1072" s="448"/>
      <c r="E1072" s="448"/>
      <c r="F1072" s="448"/>
      <c r="G1072" s="448"/>
      <c r="H1072" s="447"/>
      <c r="I1072" s="448"/>
      <c r="J1072" s="448"/>
      <c r="K1072" s="448"/>
    </row>
    <row r="1073" spans="1:11">
      <c r="A1073" s="448"/>
      <c r="B1073" s="448"/>
      <c r="C1073" s="448"/>
      <c r="D1073" s="448"/>
      <c r="E1073" s="448"/>
      <c r="F1073" s="448"/>
      <c r="G1073" s="448"/>
      <c r="H1073" s="447"/>
      <c r="I1073" s="448"/>
      <c r="J1073" s="448"/>
      <c r="K1073" s="448"/>
    </row>
    <row r="1074" spans="1:11">
      <c r="A1074" s="448"/>
      <c r="B1074" s="448"/>
      <c r="C1074" s="448"/>
      <c r="D1074" s="448"/>
      <c r="E1074" s="448"/>
      <c r="F1074" s="448"/>
      <c r="G1074" s="448"/>
      <c r="H1074" s="447"/>
      <c r="I1074" s="448"/>
      <c r="J1074" s="448"/>
      <c r="K1074" s="448"/>
    </row>
    <row r="1075" spans="1:11">
      <c r="A1075" s="448"/>
      <c r="B1075" s="448"/>
      <c r="C1075" s="448"/>
      <c r="D1075" s="448"/>
      <c r="E1075" s="448"/>
      <c r="F1075" s="448"/>
      <c r="G1075" s="448"/>
      <c r="H1075" s="447"/>
      <c r="I1075" s="448"/>
      <c r="J1075" s="448"/>
      <c r="K1075" s="448"/>
    </row>
    <row r="1076" spans="1:11">
      <c r="A1076" s="448"/>
      <c r="B1076" s="448"/>
      <c r="C1076" s="448"/>
      <c r="D1076" s="448"/>
      <c r="E1076" s="448"/>
      <c r="F1076" s="448"/>
      <c r="G1076" s="448"/>
      <c r="H1076" s="447"/>
      <c r="I1076" s="448"/>
      <c r="J1076" s="448"/>
      <c r="K1076" s="448"/>
    </row>
    <row r="1077" spans="1:11">
      <c r="A1077" s="448"/>
      <c r="B1077" s="448"/>
      <c r="C1077" s="448"/>
      <c r="D1077" s="448"/>
      <c r="E1077" s="448"/>
      <c r="F1077" s="448"/>
      <c r="G1077" s="448"/>
      <c r="H1077" s="447"/>
      <c r="I1077" s="448"/>
      <c r="J1077" s="448"/>
      <c r="K1077" s="448"/>
    </row>
    <row r="1078" spans="1:11">
      <c r="A1078" s="448"/>
      <c r="B1078" s="448"/>
      <c r="C1078" s="448"/>
      <c r="D1078" s="448"/>
      <c r="E1078" s="448"/>
      <c r="F1078" s="448"/>
      <c r="G1078" s="448"/>
      <c r="H1078" s="447"/>
      <c r="I1078" s="448"/>
      <c r="J1078" s="448"/>
      <c r="K1078" s="448"/>
    </row>
    <row r="1079" spans="1:11">
      <c r="A1079" s="448"/>
      <c r="B1079" s="448"/>
      <c r="C1079" s="448"/>
      <c r="D1079" s="448"/>
      <c r="E1079" s="448"/>
      <c r="F1079" s="448"/>
      <c r="G1079" s="448"/>
      <c r="H1079" s="447"/>
      <c r="I1079" s="448"/>
      <c r="J1079" s="448"/>
      <c r="K1079" s="448"/>
    </row>
    <row r="1080" spans="1:11">
      <c r="A1080" s="448"/>
      <c r="B1080" s="448"/>
      <c r="C1080" s="448"/>
      <c r="D1080" s="448"/>
      <c r="E1080" s="448"/>
      <c r="F1080" s="448"/>
      <c r="G1080" s="448"/>
      <c r="H1080" s="447"/>
      <c r="I1080" s="448"/>
      <c r="J1080" s="448"/>
      <c r="K1080" s="448"/>
    </row>
    <row r="1081" spans="1:11">
      <c r="A1081" s="448"/>
      <c r="B1081" s="448"/>
      <c r="C1081" s="448"/>
      <c r="D1081" s="448"/>
      <c r="E1081" s="448"/>
      <c r="F1081" s="448"/>
      <c r="G1081" s="448"/>
      <c r="H1081" s="447"/>
      <c r="I1081" s="448"/>
      <c r="J1081" s="448"/>
      <c r="K1081" s="448"/>
    </row>
    <row r="1082" spans="1:11">
      <c r="A1082" s="448"/>
      <c r="B1082" s="448"/>
      <c r="C1082" s="448"/>
      <c r="D1082" s="448"/>
      <c r="E1082" s="448"/>
      <c r="F1082" s="448"/>
      <c r="G1082" s="448"/>
      <c r="H1082" s="447"/>
      <c r="I1082" s="448"/>
      <c r="J1082" s="448"/>
      <c r="K1082" s="448"/>
    </row>
    <row r="1083" spans="1:11">
      <c r="A1083" s="448"/>
      <c r="B1083" s="448"/>
      <c r="C1083" s="448"/>
      <c r="D1083" s="448"/>
      <c r="E1083" s="448"/>
      <c r="F1083" s="448"/>
      <c r="G1083" s="448"/>
      <c r="H1083" s="447"/>
      <c r="I1083" s="448"/>
      <c r="J1083" s="448"/>
      <c r="K1083" s="448"/>
    </row>
    <row r="1084" spans="1:11">
      <c r="A1084" s="448"/>
      <c r="B1084" s="448"/>
      <c r="C1084" s="448"/>
      <c r="D1084" s="448"/>
      <c r="E1084" s="448"/>
      <c r="F1084" s="448"/>
      <c r="G1084" s="448"/>
      <c r="H1084" s="447"/>
      <c r="I1084" s="448"/>
      <c r="J1084" s="448"/>
      <c r="K1084" s="448"/>
    </row>
    <row r="1085" spans="1:11">
      <c r="A1085" s="448"/>
      <c r="B1085" s="448"/>
      <c r="C1085" s="448"/>
      <c r="D1085" s="448"/>
      <c r="E1085" s="448"/>
      <c r="F1085" s="448"/>
      <c r="G1085" s="448"/>
      <c r="H1085" s="447"/>
      <c r="I1085" s="448"/>
      <c r="J1085" s="448"/>
      <c r="K1085" s="448"/>
    </row>
    <row r="1086" spans="1:11">
      <c r="A1086" s="448"/>
      <c r="B1086" s="448"/>
      <c r="C1086" s="448"/>
      <c r="D1086" s="448"/>
      <c r="E1086" s="448"/>
      <c r="F1086" s="448"/>
      <c r="G1086" s="448"/>
      <c r="H1086" s="447"/>
      <c r="I1086" s="448"/>
      <c r="J1086" s="448"/>
      <c r="K1086" s="448"/>
    </row>
    <row r="1087" spans="1:11">
      <c r="A1087" s="448"/>
      <c r="B1087" s="448"/>
      <c r="C1087" s="448"/>
      <c r="D1087" s="448"/>
      <c r="E1087" s="448"/>
      <c r="F1087" s="448"/>
      <c r="G1087" s="448"/>
      <c r="H1087" s="447"/>
      <c r="I1087" s="448"/>
      <c r="J1087" s="448"/>
      <c r="K1087" s="448"/>
    </row>
    <row r="1088" spans="1:11">
      <c r="A1088" s="448"/>
      <c r="B1088" s="448"/>
      <c r="C1088" s="448"/>
      <c r="D1088" s="448"/>
      <c r="E1088" s="448"/>
      <c r="F1088" s="448"/>
      <c r="G1088" s="448"/>
      <c r="H1088" s="447"/>
      <c r="I1088" s="448"/>
      <c r="J1088" s="448"/>
      <c r="K1088" s="448"/>
    </row>
    <row r="1089" spans="1:11">
      <c r="A1089" s="448"/>
      <c r="B1089" s="448"/>
      <c r="C1089" s="448"/>
      <c r="D1089" s="448"/>
      <c r="E1089" s="448"/>
      <c r="F1089" s="448"/>
      <c r="G1089" s="448"/>
      <c r="H1089" s="447"/>
      <c r="I1089" s="448"/>
      <c r="J1089" s="448"/>
      <c r="K1089" s="448"/>
    </row>
    <row r="1090" spans="1:11">
      <c r="A1090" s="448"/>
      <c r="B1090" s="448"/>
      <c r="C1090" s="448"/>
      <c r="D1090" s="448"/>
      <c r="E1090" s="448"/>
      <c r="F1090" s="448"/>
      <c r="G1090" s="448"/>
      <c r="H1090" s="447"/>
      <c r="I1090" s="448"/>
      <c r="J1090" s="448"/>
      <c r="K1090" s="448"/>
    </row>
    <row r="1091" spans="1:11">
      <c r="A1091" s="448"/>
      <c r="B1091" s="448"/>
      <c r="C1091" s="448"/>
      <c r="D1091" s="448"/>
      <c r="E1091" s="448"/>
      <c r="F1091" s="448"/>
      <c r="G1091" s="448"/>
      <c r="H1091" s="447"/>
      <c r="I1091" s="448"/>
      <c r="J1091" s="448"/>
      <c r="K1091" s="448"/>
    </row>
    <row r="1092" spans="1:11">
      <c r="A1092" s="448"/>
      <c r="B1092" s="448"/>
      <c r="C1092" s="448"/>
      <c r="D1092" s="448"/>
      <c r="E1092" s="448"/>
      <c r="F1092" s="448"/>
      <c r="G1092" s="448"/>
      <c r="H1092" s="447"/>
      <c r="I1092" s="448"/>
      <c r="J1092" s="448"/>
      <c r="K1092" s="448"/>
    </row>
    <row r="1093" spans="1:11">
      <c r="A1093" s="448"/>
      <c r="B1093" s="448"/>
      <c r="C1093" s="448"/>
      <c r="D1093" s="448"/>
      <c r="E1093" s="448"/>
      <c r="F1093" s="448"/>
      <c r="G1093" s="448"/>
      <c r="H1093" s="447"/>
      <c r="I1093" s="448"/>
      <c r="J1093" s="448"/>
      <c r="K1093" s="448"/>
    </row>
    <row r="1094" spans="1:11">
      <c r="A1094" s="448"/>
      <c r="B1094" s="448"/>
      <c r="C1094" s="448"/>
      <c r="D1094" s="448"/>
      <c r="E1094" s="448"/>
      <c r="F1094" s="448"/>
      <c r="G1094" s="448"/>
      <c r="H1094" s="447"/>
      <c r="I1094" s="448"/>
      <c r="J1094" s="448"/>
      <c r="K1094" s="448"/>
    </row>
    <row r="1095" spans="1:11">
      <c r="A1095" s="448"/>
      <c r="B1095" s="448"/>
      <c r="C1095" s="448"/>
      <c r="D1095" s="448"/>
      <c r="E1095" s="448"/>
      <c r="F1095" s="448"/>
      <c r="G1095" s="448"/>
      <c r="H1095" s="447"/>
      <c r="I1095" s="448"/>
      <c r="J1095" s="448"/>
      <c r="K1095" s="448"/>
    </row>
    <row r="1096" spans="1:11">
      <c r="A1096" s="448"/>
      <c r="B1096" s="448"/>
      <c r="C1096" s="448"/>
      <c r="D1096" s="448"/>
      <c r="E1096" s="448"/>
      <c r="F1096" s="448"/>
      <c r="G1096" s="448"/>
      <c r="H1096" s="447"/>
      <c r="I1096" s="448"/>
      <c r="J1096" s="448"/>
      <c r="K1096" s="448"/>
    </row>
    <row r="1097" spans="1:11">
      <c r="A1097" s="448"/>
      <c r="B1097" s="448"/>
      <c r="C1097" s="448"/>
      <c r="D1097" s="448"/>
      <c r="E1097" s="448"/>
      <c r="F1097" s="448"/>
      <c r="G1097" s="448"/>
      <c r="H1097" s="447"/>
      <c r="I1097" s="448"/>
      <c r="J1097" s="448"/>
      <c r="K1097" s="448"/>
    </row>
    <row r="1098" spans="1:11">
      <c r="A1098" s="448"/>
      <c r="B1098" s="448"/>
      <c r="C1098" s="448"/>
      <c r="D1098" s="448"/>
      <c r="E1098" s="448"/>
      <c r="F1098" s="448"/>
      <c r="G1098" s="448"/>
      <c r="H1098" s="447"/>
      <c r="I1098" s="448"/>
      <c r="J1098" s="448"/>
      <c r="K1098" s="448"/>
    </row>
    <row r="1099" spans="1:11">
      <c r="A1099" s="448"/>
      <c r="B1099" s="448"/>
      <c r="C1099" s="448"/>
      <c r="D1099" s="448"/>
      <c r="E1099" s="448"/>
      <c r="F1099" s="448"/>
      <c r="G1099" s="448"/>
      <c r="H1099" s="447"/>
      <c r="I1099" s="448"/>
      <c r="J1099" s="448"/>
      <c r="K1099" s="448"/>
    </row>
    <row r="1100" spans="1:11">
      <c r="A1100" s="448"/>
      <c r="B1100" s="448"/>
      <c r="C1100" s="448"/>
      <c r="D1100" s="448"/>
      <c r="E1100" s="448"/>
      <c r="F1100" s="448"/>
      <c r="G1100" s="448"/>
      <c r="H1100" s="447"/>
      <c r="I1100" s="448"/>
      <c r="J1100" s="448"/>
      <c r="K1100" s="448"/>
    </row>
    <row r="1101" spans="1:11">
      <c r="A1101" s="448"/>
      <c r="B1101" s="448"/>
      <c r="C1101" s="448"/>
      <c r="D1101" s="448"/>
      <c r="E1101" s="448"/>
      <c r="F1101" s="448"/>
      <c r="G1101" s="448"/>
      <c r="H1101" s="447"/>
      <c r="I1101" s="448"/>
      <c r="J1101" s="448"/>
      <c r="K1101" s="448"/>
    </row>
    <row r="1102" spans="1:11">
      <c r="A1102" s="448"/>
      <c r="B1102" s="448"/>
      <c r="C1102" s="448"/>
      <c r="D1102" s="448"/>
      <c r="E1102" s="448"/>
      <c r="F1102" s="448"/>
      <c r="G1102" s="448"/>
      <c r="H1102" s="447"/>
      <c r="I1102" s="448"/>
      <c r="J1102" s="448"/>
      <c r="K1102" s="448"/>
    </row>
    <row r="1103" spans="1:11">
      <c r="A1103" s="448"/>
      <c r="B1103" s="448"/>
      <c r="C1103" s="448"/>
      <c r="D1103" s="448"/>
      <c r="E1103" s="448"/>
      <c r="F1103" s="448"/>
      <c r="G1103" s="448"/>
      <c r="H1103" s="447"/>
      <c r="I1103" s="448"/>
      <c r="J1103" s="448"/>
      <c r="K1103" s="448"/>
    </row>
    <row r="1104" spans="1:11">
      <c r="A1104" s="448"/>
      <c r="B1104" s="448"/>
      <c r="C1104" s="448"/>
      <c r="D1104" s="448"/>
      <c r="E1104" s="448"/>
      <c r="F1104" s="448"/>
      <c r="G1104" s="448"/>
      <c r="H1104" s="447"/>
      <c r="I1104" s="448"/>
      <c r="J1104" s="448"/>
      <c r="K1104" s="448"/>
    </row>
    <row r="1105" spans="1:11">
      <c r="A1105" s="448"/>
      <c r="B1105" s="448"/>
      <c r="C1105" s="448"/>
      <c r="D1105" s="448"/>
      <c r="E1105" s="448"/>
      <c r="F1105" s="448"/>
      <c r="G1105" s="448"/>
      <c r="H1105" s="447"/>
      <c r="I1105" s="448"/>
      <c r="J1105" s="448"/>
      <c r="K1105" s="448"/>
    </row>
    <row r="1106" spans="1:11">
      <c r="A1106" s="448"/>
      <c r="B1106" s="448"/>
      <c r="C1106" s="448"/>
      <c r="D1106" s="448"/>
      <c r="E1106" s="448"/>
      <c r="F1106" s="448"/>
      <c r="G1106" s="448"/>
      <c r="H1106" s="447"/>
      <c r="I1106" s="448"/>
      <c r="J1106" s="448"/>
      <c r="K1106" s="448"/>
    </row>
    <row r="1107" spans="1:11">
      <c r="A1107" s="448"/>
      <c r="B1107" s="448"/>
      <c r="C1107" s="448"/>
      <c r="D1107" s="448"/>
      <c r="E1107" s="448"/>
      <c r="F1107" s="448"/>
      <c r="G1107" s="448"/>
      <c r="H1107" s="447"/>
      <c r="I1107" s="448"/>
      <c r="J1107" s="448"/>
      <c r="K1107" s="448"/>
    </row>
    <row r="1108" spans="1:11">
      <c r="A1108" s="448"/>
      <c r="B1108" s="448"/>
      <c r="C1108" s="448"/>
      <c r="D1108" s="448"/>
      <c r="E1108" s="448"/>
      <c r="F1108" s="448"/>
      <c r="G1108" s="448"/>
      <c r="H1108" s="447"/>
      <c r="I1108" s="448"/>
      <c r="J1108" s="448"/>
      <c r="K1108" s="448"/>
    </row>
    <row r="1109" spans="1:11">
      <c r="A1109" s="448"/>
      <c r="B1109" s="448"/>
      <c r="C1109" s="448"/>
      <c r="D1109" s="448"/>
      <c r="E1109" s="448"/>
      <c r="F1109" s="448"/>
      <c r="G1109" s="448"/>
      <c r="H1109" s="447"/>
      <c r="I1109" s="448"/>
      <c r="J1109" s="448"/>
      <c r="K1109" s="448"/>
    </row>
    <row r="1110" spans="1:11">
      <c r="A1110" s="448"/>
      <c r="B1110" s="448"/>
      <c r="C1110" s="448"/>
      <c r="D1110" s="448"/>
      <c r="E1110" s="448"/>
      <c r="F1110" s="448"/>
      <c r="G1110" s="448"/>
      <c r="H1110" s="447"/>
      <c r="I1110" s="448"/>
      <c r="J1110" s="448"/>
      <c r="K1110" s="448"/>
    </row>
    <row r="1111" spans="1:11">
      <c r="A1111" s="448"/>
      <c r="B1111" s="448"/>
      <c r="C1111" s="448"/>
      <c r="D1111" s="448"/>
      <c r="E1111" s="448"/>
      <c r="F1111" s="448"/>
      <c r="G1111" s="448"/>
      <c r="H1111" s="447"/>
      <c r="I1111" s="448"/>
      <c r="J1111" s="448"/>
      <c r="K1111" s="448"/>
    </row>
    <row r="1112" spans="1:11">
      <c r="A1112" s="448"/>
      <c r="B1112" s="448"/>
      <c r="C1112" s="448"/>
      <c r="D1112" s="448"/>
      <c r="E1112" s="448"/>
      <c r="F1112" s="448"/>
      <c r="G1112" s="448"/>
      <c r="H1112" s="447"/>
      <c r="I1112" s="448"/>
      <c r="J1112" s="448"/>
      <c r="K1112" s="448"/>
    </row>
    <row r="1113" spans="1:11">
      <c r="A1113" s="448"/>
      <c r="B1113" s="448"/>
      <c r="C1113" s="448"/>
      <c r="D1113" s="448"/>
      <c r="E1113" s="448"/>
      <c r="F1113" s="448"/>
      <c r="G1113" s="448"/>
      <c r="H1113" s="447"/>
      <c r="I1113" s="448"/>
      <c r="J1113" s="448"/>
      <c r="K1113" s="448"/>
    </row>
    <row r="1114" spans="1:11">
      <c r="A1114" s="448"/>
      <c r="B1114" s="448"/>
      <c r="C1114" s="448"/>
      <c r="D1114" s="448"/>
      <c r="E1114" s="448"/>
      <c r="F1114" s="448"/>
      <c r="G1114" s="448"/>
      <c r="H1114" s="447"/>
      <c r="I1114" s="448"/>
      <c r="J1114" s="448"/>
      <c r="K1114" s="448"/>
    </row>
    <row r="1115" spans="1:11">
      <c r="A1115" s="448"/>
      <c r="B1115" s="448"/>
      <c r="C1115" s="448"/>
      <c r="D1115" s="448"/>
      <c r="E1115" s="448"/>
      <c r="F1115" s="448"/>
      <c r="G1115" s="448"/>
      <c r="H1115" s="447"/>
      <c r="I1115" s="448"/>
      <c r="J1115" s="448"/>
      <c r="K1115" s="448"/>
    </row>
    <row r="1116" spans="1:11">
      <c r="A1116" s="448"/>
      <c r="B1116" s="448"/>
      <c r="C1116" s="448"/>
      <c r="D1116" s="448"/>
      <c r="E1116" s="448"/>
      <c r="F1116" s="448"/>
      <c r="G1116" s="448"/>
      <c r="H1116" s="447"/>
      <c r="I1116" s="448"/>
      <c r="J1116" s="448"/>
      <c r="K1116" s="448"/>
    </row>
    <row r="1117" spans="1:11">
      <c r="A1117" s="448"/>
      <c r="B1117" s="448"/>
      <c r="C1117" s="448"/>
      <c r="D1117" s="448"/>
      <c r="E1117" s="448"/>
      <c r="F1117" s="448"/>
      <c r="G1117" s="448"/>
      <c r="H1117" s="447"/>
      <c r="I1117" s="448"/>
      <c r="J1117" s="448"/>
      <c r="K1117" s="448"/>
    </row>
    <row r="1118" spans="1:11">
      <c r="A1118" s="448"/>
      <c r="B1118" s="448"/>
      <c r="C1118" s="448"/>
      <c r="D1118" s="448"/>
      <c r="E1118" s="448"/>
      <c r="F1118" s="448"/>
      <c r="G1118" s="448"/>
      <c r="H1118" s="447"/>
      <c r="I1118" s="448"/>
      <c r="J1118" s="448"/>
      <c r="K1118" s="448"/>
    </row>
    <row r="1119" spans="1:11">
      <c r="A1119" s="448"/>
      <c r="B1119" s="448"/>
      <c r="C1119" s="448"/>
      <c r="D1119" s="448"/>
      <c r="E1119" s="448"/>
      <c r="F1119" s="448"/>
      <c r="G1119" s="448"/>
      <c r="H1119" s="447"/>
      <c r="I1119" s="448"/>
      <c r="J1119" s="448"/>
      <c r="K1119" s="448"/>
    </row>
    <row r="1120" spans="1:11">
      <c r="A1120" s="448"/>
      <c r="B1120" s="448"/>
      <c r="C1120" s="448"/>
      <c r="D1120" s="448"/>
      <c r="E1120" s="448"/>
      <c r="F1120" s="448"/>
      <c r="G1120" s="448"/>
      <c r="H1120" s="447"/>
      <c r="I1120" s="448"/>
      <c r="J1120" s="448"/>
      <c r="K1120" s="448"/>
    </row>
    <row r="1121" spans="1:11">
      <c r="A1121" s="448"/>
      <c r="B1121" s="448"/>
      <c r="C1121" s="448"/>
      <c r="D1121" s="448"/>
      <c r="E1121" s="448"/>
      <c r="F1121" s="448"/>
      <c r="G1121" s="448"/>
      <c r="H1121" s="447"/>
      <c r="I1121" s="448"/>
      <c r="J1121" s="448"/>
      <c r="K1121" s="448"/>
    </row>
    <row r="1122" spans="1:11">
      <c r="A1122" s="448"/>
      <c r="B1122" s="448"/>
      <c r="C1122" s="448"/>
      <c r="D1122" s="448"/>
      <c r="E1122" s="448"/>
      <c r="F1122" s="448"/>
      <c r="G1122" s="448"/>
      <c r="H1122" s="447"/>
      <c r="I1122" s="448"/>
      <c r="J1122" s="448"/>
      <c r="K1122" s="448"/>
    </row>
    <row r="1123" spans="1:11">
      <c r="A1123" s="448"/>
      <c r="B1123" s="448"/>
      <c r="C1123" s="448"/>
      <c r="D1123" s="448"/>
      <c r="E1123" s="448"/>
      <c r="F1123" s="448"/>
      <c r="G1123" s="448"/>
      <c r="H1123" s="447"/>
      <c r="I1123" s="448"/>
      <c r="J1123" s="448"/>
      <c r="K1123" s="448"/>
    </row>
    <row r="1124" spans="1:11">
      <c r="A1124" s="448"/>
      <c r="B1124" s="448"/>
      <c r="C1124" s="448"/>
      <c r="D1124" s="448"/>
      <c r="E1124" s="448"/>
      <c r="F1124" s="448"/>
      <c r="G1124" s="448"/>
      <c r="H1124" s="447"/>
      <c r="I1124" s="448"/>
      <c r="J1124" s="448"/>
      <c r="K1124" s="448"/>
    </row>
    <row r="1125" spans="1:11">
      <c r="A1125" s="448"/>
      <c r="B1125" s="448"/>
      <c r="C1125" s="448"/>
      <c r="D1125" s="448"/>
      <c r="E1125" s="448"/>
      <c r="F1125" s="448"/>
      <c r="G1125" s="448"/>
      <c r="H1125" s="447"/>
      <c r="I1125" s="448"/>
      <c r="J1125" s="448"/>
      <c r="K1125" s="448"/>
    </row>
    <row r="1126" spans="1:11">
      <c r="A1126" s="448"/>
      <c r="B1126" s="448"/>
      <c r="C1126" s="448"/>
      <c r="D1126" s="448"/>
      <c r="E1126" s="448"/>
      <c r="F1126" s="448"/>
      <c r="G1126" s="448"/>
      <c r="H1126" s="447"/>
      <c r="I1126" s="448"/>
      <c r="J1126" s="448"/>
      <c r="K1126" s="448"/>
    </row>
    <row r="1127" spans="1:11">
      <c r="A1127" s="448"/>
      <c r="B1127" s="448"/>
      <c r="C1127" s="448"/>
      <c r="D1127" s="448"/>
      <c r="E1127" s="448"/>
      <c r="F1127" s="448"/>
      <c r="G1127" s="448"/>
      <c r="H1127" s="447"/>
      <c r="I1127" s="448"/>
      <c r="J1127" s="448"/>
      <c r="K1127" s="448"/>
    </row>
    <row r="1128" spans="1:11">
      <c r="A1128" s="448"/>
      <c r="B1128" s="448"/>
      <c r="C1128" s="448"/>
      <c r="D1128" s="448"/>
      <c r="E1128" s="448"/>
      <c r="F1128" s="448"/>
      <c r="G1128" s="448"/>
      <c r="H1128" s="447"/>
      <c r="I1128" s="448"/>
      <c r="J1128" s="448"/>
      <c r="K1128" s="448"/>
    </row>
    <row r="1129" spans="1:11">
      <c r="A1129" s="448"/>
      <c r="B1129" s="448"/>
      <c r="C1129" s="448"/>
      <c r="D1129" s="448"/>
      <c r="E1129" s="448"/>
      <c r="F1129" s="448"/>
      <c r="G1129" s="448"/>
      <c r="H1129" s="447"/>
      <c r="I1129" s="448"/>
      <c r="J1129" s="448"/>
      <c r="K1129" s="448"/>
    </row>
    <row r="1130" spans="1:11">
      <c r="A1130" s="448"/>
      <c r="B1130" s="448"/>
      <c r="C1130" s="448"/>
      <c r="D1130" s="448"/>
      <c r="E1130" s="448"/>
      <c r="F1130" s="448"/>
      <c r="G1130" s="448"/>
      <c r="H1130" s="447"/>
      <c r="I1130" s="448"/>
      <c r="J1130" s="448"/>
      <c r="K1130" s="448"/>
    </row>
    <row r="1131" spans="1:11">
      <c r="A1131" s="448"/>
      <c r="B1131" s="448"/>
      <c r="C1131" s="448"/>
      <c r="D1131" s="448"/>
      <c r="E1131" s="448"/>
      <c r="F1131" s="448"/>
      <c r="G1131" s="448"/>
      <c r="H1131" s="447"/>
      <c r="I1131" s="448"/>
      <c r="J1131" s="448"/>
      <c r="K1131" s="448"/>
    </row>
    <row r="1132" spans="1:11">
      <c r="A1132" s="448"/>
      <c r="B1132" s="448"/>
      <c r="C1132" s="448"/>
      <c r="D1132" s="448"/>
      <c r="E1132" s="448"/>
      <c r="F1132" s="448"/>
      <c r="G1132" s="448"/>
      <c r="H1132" s="447"/>
      <c r="I1132" s="448"/>
      <c r="J1132" s="448"/>
      <c r="K1132" s="448"/>
    </row>
    <row r="1133" spans="1:11">
      <c r="A1133" s="448"/>
      <c r="B1133" s="448"/>
      <c r="C1133" s="448"/>
      <c r="D1133" s="448"/>
      <c r="E1133" s="448"/>
      <c r="F1133" s="448"/>
      <c r="G1133" s="448"/>
      <c r="H1133" s="447"/>
      <c r="I1133" s="448"/>
      <c r="J1133" s="448"/>
      <c r="K1133" s="448"/>
    </row>
    <row r="1134" spans="1:11">
      <c r="A1134" s="448"/>
      <c r="B1134" s="448"/>
      <c r="C1134" s="448"/>
      <c r="D1134" s="448"/>
      <c r="E1134" s="448"/>
      <c r="F1134" s="448"/>
      <c r="G1134" s="448"/>
      <c r="H1134" s="447"/>
      <c r="I1134" s="448"/>
      <c r="J1134" s="448"/>
      <c r="K1134" s="448"/>
    </row>
    <row r="1135" spans="1:11">
      <c r="A1135" s="448"/>
      <c r="B1135" s="448"/>
      <c r="C1135" s="448"/>
      <c r="D1135" s="448"/>
      <c r="E1135" s="448"/>
      <c r="F1135" s="448"/>
      <c r="G1135" s="448"/>
      <c r="H1135" s="447"/>
      <c r="I1135" s="448"/>
      <c r="J1135" s="448"/>
      <c r="K1135" s="448"/>
    </row>
    <row r="1136" spans="1:11">
      <c r="A1136" s="448"/>
      <c r="B1136" s="448"/>
      <c r="C1136" s="448"/>
      <c r="D1136" s="448"/>
      <c r="E1136" s="448"/>
      <c r="F1136" s="448"/>
      <c r="G1136" s="448"/>
      <c r="H1136" s="447"/>
      <c r="I1136" s="448"/>
      <c r="J1136" s="448"/>
      <c r="K1136" s="448"/>
    </row>
    <row r="1137" spans="1:11">
      <c r="A1137" s="448"/>
      <c r="B1137" s="448"/>
      <c r="C1137" s="448"/>
      <c r="D1137" s="448"/>
      <c r="E1137" s="448"/>
      <c r="F1137" s="448"/>
      <c r="G1137" s="448"/>
      <c r="H1137" s="447"/>
      <c r="I1137" s="448"/>
      <c r="J1137" s="448"/>
      <c r="K1137" s="448"/>
    </row>
    <row r="1138" spans="1:11">
      <c r="A1138" s="448"/>
      <c r="B1138" s="448"/>
      <c r="C1138" s="448"/>
      <c r="D1138" s="448"/>
      <c r="E1138" s="448"/>
      <c r="F1138" s="448"/>
      <c r="G1138" s="448"/>
      <c r="H1138" s="447"/>
      <c r="I1138" s="448"/>
      <c r="J1138" s="448"/>
      <c r="K1138" s="448"/>
    </row>
    <row r="1139" spans="1:11">
      <c r="A1139" s="448"/>
      <c r="B1139" s="448"/>
      <c r="C1139" s="448"/>
      <c r="D1139" s="448"/>
      <c r="E1139" s="448"/>
      <c r="F1139" s="448"/>
      <c r="G1139" s="448"/>
      <c r="H1139" s="447"/>
      <c r="I1139" s="448"/>
      <c r="J1139" s="448"/>
      <c r="K1139" s="448"/>
    </row>
    <row r="1140" spans="1:11">
      <c r="A1140" s="448"/>
      <c r="B1140" s="448"/>
      <c r="C1140" s="448"/>
      <c r="D1140" s="448"/>
      <c r="E1140" s="448"/>
      <c r="F1140" s="448"/>
      <c r="G1140" s="448"/>
      <c r="H1140" s="447"/>
      <c r="I1140" s="448"/>
      <c r="J1140" s="448"/>
      <c r="K1140" s="448"/>
    </row>
    <row r="1141" spans="1:11">
      <c r="A1141" s="448"/>
      <c r="B1141" s="448"/>
      <c r="C1141" s="448"/>
      <c r="D1141" s="448"/>
      <c r="E1141" s="448"/>
      <c r="F1141" s="448"/>
      <c r="G1141" s="448"/>
      <c r="H1141" s="447"/>
      <c r="I1141" s="448"/>
      <c r="J1141" s="448"/>
      <c r="K1141" s="448"/>
    </row>
    <row r="1142" spans="1:11">
      <c r="A1142" s="448"/>
      <c r="B1142" s="448"/>
      <c r="C1142" s="448"/>
      <c r="D1142" s="448"/>
      <c r="E1142" s="448"/>
      <c r="F1142" s="448"/>
      <c r="G1142" s="448"/>
      <c r="H1142" s="447"/>
      <c r="I1142" s="448"/>
      <c r="J1142" s="448"/>
      <c r="K1142" s="448"/>
    </row>
    <row r="1143" spans="1:11">
      <c r="A1143" s="448"/>
      <c r="B1143" s="448"/>
      <c r="C1143" s="448"/>
      <c r="D1143" s="448"/>
      <c r="E1143" s="448"/>
      <c r="F1143" s="448"/>
      <c r="G1143" s="448"/>
      <c r="H1143" s="447"/>
      <c r="I1143" s="448"/>
      <c r="J1143" s="448"/>
      <c r="K1143" s="448"/>
    </row>
    <row r="1144" spans="1:11">
      <c r="A1144" s="448"/>
      <c r="B1144" s="448"/>
      <c r="C1144" s="448"/>
      <c r="D1144" s="448"/>
      <c r="E1144" s="448"/>
      <c r="F1144" s="448"/>
      <c r="G1144" s="448"/>
      <c r="H1144" s="447"/>
      <c r="I1144" s="448"/>
      <c r="J1144" s="448"/>
      <c r="K1144" s="448"/>
    </row>
    <row r="1145" spans="1:11">
      <c r="A1145" s="448"/>
      <c r="B1145" s="448"/>
      <c r="C1145" s="448"/>
      <c r="D1145" s="448"/>
      <c r="E1145" s="448"/>
      <c r="F1145" s="448"/>
      <c r="G1145" s="448"/>
      <c r="H1145" s="447"/>
      <c r="I1145" s="448"/>
      <c r="J1145" s="448"/>
      <c r="K1145" s="448"/>
    </row>
    <row r="1146" spans="1:11">
      <c r="A1146" s="448"/>
      <c r="B1146" s="448"/>
      <c r="C1146" s="448"/>
      <c r="D1146" s="448"/>
      <c r="E1146" s="448"/>
      <c r="F1146" s="448"/>
      <c r="G1146" s="448"/>
      <c r="H1146" s="447"/>
      <c r="I1146" s="448"/>
      <c r="J1146" s="448"/>
      <c r="K1146" s="448"/>
    </row>
    <row r="1147" spans="1:11">
      <c r="A1147" s="448"/>
      <c r="B1147" s="448"/>
      <c r="C1147" s="448"/>
      <c r="D1147" s="448"/>
      <c r="E1147" s="448"/>
      <c r="F1147" s="448"/>
      <c r="G1147" s="448"/>
      <c r="H1147" s="447"/>
      <c r="I1147" s="448"/>
      <c r="J1147" s="448"/>
      <c r="K1147" s="448"/>
    </row>
    <row r="1148" spans="1:11">
      <c r="A1148" s="448"/>
      <c r="B1148" s="448"/>
      <c r="C1148" s="448"/>
      <c r="D1148" s="448"/>
      <c r="E1148" s="448"/>
      <c r="F1148" s="448"/>
      <c r="G1148" s="448"/>
      <c r="H1148" s="447"/>
      <c r="I1148" s="448"/>
      <c r="J1148" s="448"/>
      <c r="K1148" s="448"/>
    </row>
    <row r="1149" spans="1:11">
      <c r="A1149" s="448"/>
      <c r="B1149" s="448"/>
      <c r="C1149" s="448"/>
      <c r="D1149" s="448"/>
      <c r="E1149" s="448"/>
      <c r="F1149" s="448"/>
      <c r="G1149" s="448"/>
      <c r="H1149" s="447"/>
      <c r="I1149" s="448"/>
      <c r="J1149" s="448"/>
      <c r="K1149" s="448"/>
    </row>
    <row r="1150" spans="1:11">
      <c r="A1150" s="448"/>
      <c r="B1150" s="448"/>
      <c r="C1150" s="448"/>
      <c r="D1150" s="448"/>
      <c r="E1150" s="448"/>
      <c r="F1150" s="448"/>
      <c r="G1150" s="448"/>
      <c r="H1150" s="447"/>
      <c r="I1150" s="448"/>
      <c r="J1150" s="448"/>
      <c r="K1150" s="448"/>
    </row>
    <row r="1151" spans="1:11">
      <c r="A1151" s="448"/>
      <c r="B1151" s="448"/>
      <c r="C1151" s="448"/>
      <c r="D1151" s="448"/>
      <c r="E1151" s="448"/>
      <c r="F1151" s="448"/>
      <c r="G1151" s="448"/>
      <c r="H1151" s="447"/>
      <c r="I1151" s="448"/>
      <c r="J1151" s="448"/>
      <c r="K1151" s="448"/>
    </row>
    <row r="1152" spans="1:11">
      <c r="A1152" s="448"/>
      <c r="B1152" s="448"/>
      <c r="C1152" s="448"/>
      <c r="D1152" s="448"/>
      <c r="E1152" s="448"/>
      <c r="F1152" s="448"/>
      <c r="G1152" s="448"/>
      <c r="H1152" s="447"/>
      <c r="I1152" s="448"/>
      <c r="J1152" s="448"/>
      <c r="K1152" s="448"/>
    </row>
    <row r="1153" spans="1:11">
      <c r="A1153" s="448"/>
      <c r="B1153" s="448"/>
      <c r="C1153" s="448"/>
      <c r="D1153" s="448"/>
      <c r="E1153" s="448"/>
      <c r="F1153" s="448"/>
      <c r="G1153" s="448"/>
      <c r="H1153" s="447"/>
      <c r="I1153" s="448"/>
      <c r="J1153" s="448"/>
      <c r="K1153" s="448"/>
    </row>
    <row r="1154" spans="1:11">
      <c r="A1154" s="448"/>
      <c r="B1154" s="448"/>
      <c r="C1154" s="448"/>
      <c r="D1154" s="448"/>
      <c r="E1154" s="448"/>
      <c r="F1154" s="448"/>
      <c r="G1154" s="448"/>
      <c r="H1154" s="447"/>
      <c r="I1154" s="448"/>
      <c r="J1154" s="448"/>
      <c r="K1154" s="448"/>
    </row>
    <row r="1155" spans="1:11">
      <c r="A1155" s="448"/>
      <c r="B1155" s="448"/>
      <c r="C1155" s="448"/>
      <c r="D1155" s="448"/>
      <c r="E1155" s="448"/>
      <c r="F1155" s="448"/>
      <c r="G1155" s="448"/>
      <c r="H1155" s="447"/>
      <c r="I1155" s="448"/>
      <c r="J1155" s="448"/>
      <c r="K1155" s="448"/>
    </row>
    <row r="1156" spans="1:11">
      <c r="A1156" s="448"/>
      <c r="B1156" s="448"/>
      <c r="C1156" s="448"/>
      <c r="D1156" s="448"/>
      <c r="E1156" s="448"/>
      <c r="F1156" s="448"/>
      <c r="G1156" s="448"/>
      <c r="H1156" s="447"/>
      <c r="I1156" s="448"/>
      <c r="J1156" s="448"/>
      <c r="K1156" s="448"/>
    </row>
    <row r="1157" spans="1:11">
      <c r="A1157" s="448"/>
      <c r="B1157" s="448"/>
      <c r="C1157" s="448"/>
      <c r="D1157" s="448"/>
      <c r="E1157" s="448"/>
      <c r="F1157" s="448"/>
      <c r="G1157" s="448"/>
      <c r="H1157" s="447"/>
      <c r="I1157" s="448"/>
      <c r="J1157" s="448"/>
      <c r="K1157" s="448"/>
    </row>
    <row r="1158" spans="1:11">
      <c r="A1158" s="448"/>
      <c r="B1158" s="448"/>
      <c r="C1158" s="448"/>
      <c r="D1158" s="448"/>
      <c r="E1158" s="448"/>
      <c r="F1158" s="448"/>
      <c r="G1158" s="448"/>
      <c r="H1158" s="447"/>
      <c r="I1158" s="448"/>
      <c r="J1158" s="448"/>
      <c r="K1158" s="448"/>
    </row>
    <row r="1159" spans="1:11">
      <c r="A1159" s="448"/>
      <c r="B1159" s="448"/>
      <c r="C1159" s="448"/>
      <c r="D1159" s="448"/>
      <c r="E1159" s="448"/>
      <c r="F1159" s="448"/>
      <c r="G1159" s="448"/>
      <c r="H1159" s="447"/>
      <c r="I1159" s="448"/>
      <c r="J1159" s="448"/>
      <c r="K1159" s="448"/>
    </row>
    <row r="1160" spans="1:11">
      <c r="A1160" s="448"/>
      <c r="B1160" s="448"/>
      <c r="C1160" s="448"/>
      <c r="D1160" s="448"/>
      <c r="E1160" s="448"/>
      <c r="F1160" s="448"/>
      <c r="G1160" s="448"/>
      <c r="H1160" s="447"/>
      <c r="I1160" s="448"/>
      <c r="J1160" s="448"/>
      <c r="K1160" s="448"/>
    </row>
    <row r="1161" spans="1:11">
      <c r="A1161" s="448"/>
      <c r="B1161" s="448"/>
      <c r="C1161" s="448"/>
      <c r="D1161" s="448"/>
      <c r="E1161" s="448"/>
      <c r="F1161" s="448"/>
      <c r="G1161" s="448"/>
      <c r="H1161" s="447"/>
      <c r="I1161" s="448"/>
      <c r="J1161" s="448"/>
      <c r="K1161" s="448"/>
    </row>
    <row r="1162" spans="1:11">
      <c r="A1162" s="448"/>
      <c r="B1162" s="448"/>
      <c r="C1162" s="448"/>
      <c r="D1162" s="448"/>
      <c r="E1162" s="448"/>
      <c r="F1162" s="448"/>
      <c r="G1162" s="448"/>
      <c r="H1162" s="447"/>
      <c r="I1162" s="448"/>
      <c r="J1162" s="448"/>
      <c r="K1162" s="448"/>
    </row>
    <row r="1163" spans="1:11">
      <c r="A1163" s="448"/>
      <c r="B1163" s="448"/>
      <c r="C1163" s="448"/>
      <c r="D1163" s="448"/>
      <c r="E1163" s="448"/>
      <c r="F1163" s="448"/>
      <c r="G1163" s="448"/>
      <c r="H1163" s="447"/>
      <c r="I1163" s="448"/>
      <c r="J1163" s="448"/>
      <c r="K1163" s="448"/>
    </row>
    <row r="1164" spans="1:11">
      <c r="A1164" s="448"/>
      <c r="B1164" s="448"/>
      <c r="C1164" s="448"/>
      <c r="D1164" s="448"/>
      <c r="E1164" s="448"/>
      <c r="F1164" s="448"/>
      <c r="G1164" s="448"/>
      <c r="H1164" s="447"/>
      <c r="I1164" s="448"/>
      <c r="J1164" s="448"/>
      <c r="K1164" s="448"/>
    </row>
    <row r="1165" spans="1:11">
      <c r="A1165" s="448"/>
      <c r="B1165" s="448"/>
      <c r="C1165" s="448"/>
      <c r="D1165" s="448"/>
      <c r="E1165" s="448"/>
      <c r="F1165" s="448"/>
      <c r="G1165" s="448"/>
      <c r="H1165" s="447"/>
      <c r="I1165" s="448"/>
      <c r="J1165" s="448"/>
      <c r="K1165" s="448"/>
    </row>
    <row r="1166" spans="1:11">
      <c r="A1166" s="448"/>
      <c r="B1166" s="448"/>
      <c r="C1166" s="448"/>
      <c r="D1166" s="448"/>
      <c r="E1166" s="448"/>
      <c r="F1166" s="448"/>
      <c r="G1166" s="448"/>
      <c r="H1166" s="447"/>
      <c r="I1166" s="448"/>
      <c r="J1166" s="448"/>
      <c r="K1166" s="448"/>
    </row>
    <row r="1167" spans="1:11">
      <c r="A1167" s="448"/>
      <c r="B1167" s="448"/>
      <c r="C1167" s="448"/>
      <c r="D1167" s="448"/>
      <c r="E1167" s="448"/>
      <c r="F1167" s="448"/>
      <c r="G1167" s="448"/>
      <c r="H1167" s="447"/>
      <c r="I1167" s="448"/>
      <c r="J1167" s="448"/>
      <c r="K1167" s="448"/>
    </row>
    <row r="1168" spans="1:11">
      <c r="A1168" s="448"/>
      <c r="B1168" s="448"/>
      <c r="C1168" s="448"/>
      <c r="D1168" s="448"/>
      <c r="E1168" s="448"/>
      <c r="F1168" s="448"/>
      <c r="G1168" s="448"/>
      <c r="H1168" s="447"/>
      <c r="I1168" s="448"/>
      <c r="J1168" s="448"/>
      <c r="K1168" s="448"/>
    </row>
    <row r="1169" spans="1:11">
      <c r="A1169" s="448"/>
      <c r="B1169" s="448"/>
      <c r="C1169" s="448"/>
      <c r="D1169" s="448"/>
      <c r="E1169" s="448"/>
      <c r="F1169" s="448"/>
      <c r="G1169" s="448"/>
      <c r="H1169" s="447"/>
      <c r="I1169" s="448"/>
      <c r="J1169" s="448"/>
      <c r="K1169" s="448"/>
    </row>
    <row r="1170" spans="1:11">
      <c r="A1170" s="448"/>
      <c r="B1170" s="448"/>
      <c r="C1170" s="448"/>
      <c r="D1170" s="448"/>
      <c r="E1170" s="448"/>
      <c r="F1170" s="448"/>
      <c r="G1170" s="448"/>
      <c r="H1170" s="447"/>
      <c r="I1170" s="448"/>
      <c r="J1170" s="448"/>
      <c r="K1170" s="448"/>
    </row>
    <row r="1171" spans="1:11">
      <c r="A1171" s="448"/>
      <c r="B1171" s="448"/>
      <c r="C1171" s="448"/>
      <c r="D1171" s="448"/>
      <c r="E1171" s="448"/>
      <c r="F1171" s="448"/>
      <c r="G1171" s="448"/>
      <c r="H1171" s="447"/>
      <c r="I1171" s="448"/>
      <c r="J1171" s="448"/>
      <c r="K1171" s="448"/>
    </row>
    <row r="1172" spans="1:11">
      <c r="A1172" s="448"/>
      <c r="B1172" s="448"/>
      <c r="C1172" s="448"/>
      <c r="D1172" s="448"/>
      <c r="E1172" s="448"/>
      <c r="F1172" s="448"/>
      <c r="G1172" s="448"/>
      <c r="H1172" s="447"/>
      <c r="I1172" s="448"/>
      <c r="J1172" s="448"/>
      <c r="K1172" s="448"/>
    </row>
    <row r="1173" spans="1:11">
      <c r="A1173" s="448"/>
      <c r="B1173" s="448"/>
      <c r="C1173" s="448"/>
      <c r="D1173" s="448"/>
      <c r="E1173" s="448"/>
      <c r="F1173" s="448"/>
      <c r="G1173" s="448"/>
      <c r="H1173" s="447"/>
      <c r="I1173" s="448"/>
      <c r="J1173" s="448"/>
      <c r="K1173" s="448"/>
    </row>
    <row r="1174" spans="1:11">
      <c r="A1174" s="448"/>
      <c r="B1174" s="448"/>
      <c r="C1174" s="448"/>
      <c r="D1174" s="448"/>
      <c r="E1174" s="448"/>
      <c r="F1174" s="448"/>
      <c r="G1174" s="448"/>
      <c r="H1174" s="447"/>
      <c r="I1174" s="448"/>
      <c r="J1174" s="448"/>
      <c r="K1174" s="448"/>
    </row>
    <row r="1175" spans="1:11">
      <c r="A1175" s="448"/>
      <c r="B1175" s="448"/>
      <c r="C1175" s="448"/>
      <c r="D1175" s="448"/>
      <c r="E1175" s="448"/>
      <c r="F1175" s="448"/>
      <c r="G1175" s="448"/>
      <c r="H1175" s="447"/>
      <c r="I1175" s="448"/>
      <c r="J1175" s="448"/>
      <c r="K1175" s="448"/>
    </row>
    <row r="1176" spans="1:11">
      <c r="A1176" s="448"/>
      <c r="B1176" s="448"/>
      <c r="C1176" s="448"/>
      <c r="D1176" s="448"/>
      <c r="E1176" s="448"/>
      <c r="F1176" s="448"/>
      <c r="G1176" s="448"/>
      <c r="H1176" s="447"/>
      <c r="I1176" s="448"/>
      <c r="J1176" s="448"/>
      <c r="K1176" s="448"/>
    </row>
    <row r="1177" spans="1:11">
      <c r="A1177" s="448"/>
      <c r="B1177" s="448"/>
      <c r="C1177" s="448"/>
      <c r="D1177" s="448"/>
      <c r="E1177" s="448"/>
      <c r="F1177" s="448"/>
      <c r="G1177" s="448"/>
      <c r="H1177" s="447"/>
      <c r="I1177" s="448"/>
      <c r="J1177" s="448"/>
      <c r="K1177" s="448"/>
    </row>
    <row r="1178" spans="1:11">
      <c r="A1178" s="448"/>
      <c r="B1178" s="448"/>
      <c r="C1178" s="448"/>
      <c r="D1178" s="448"/>
      <c r="E1178" s="448"/>
      <c r="F1178" s="448"/>
      <c r="G1178" s="448"/>
      <c r="H1178" s="447"/>
      <c r="I1178" s="448"/>
      <c r="J1178" s="448"/>
      <c r="K1178" s="448"/>
    </row>
    <row r="1179" spans="1:11">
      <c r="A1179" s="448"/>
      <c r="B1179" s="448"/>
      <c r="C1179" s="448"/>
      <c r="D1179" s="448"/>
      <c r="E1179" s="448"/>
      <c r="F1179" s="448"/>
      <c r="G1179" s="448"/>
      <c r="H1179" s="447"/>
      <c r="I1179" s="448"/>
      <c r="J1179" s="448"/>
      <c r="K1179" s="448"/>
    </row>
    <row r="1180" spans="1:11">
      <c r="A1180" s="448"/>
      <c r="B1180" s="448"/>
      <c r="C1180" s="448"/>
      <c r="D1180" s="448"/>
      <c r="E1180" s="448"/>
      <c r="F1180" s="448"/>
      <c r="G1180" s="448"/>
      <c r="H1180" s="447"/>
      <c r="I1180" s="448"/>
      <c r="J1180" s="448"/>
      <c r="K1180" s="448"/>
    </row>
    <row r="1181" spans="1:11">
      <c r="A1181" s="448"/>
      <c r="B1181" s="448"/>
      <c r="C1181" s="448"/>
      <c r="D1181" s="448"/>
      <c r="E1181" s="448"/>
      <c r="F1181" s="448"/>
      <c r="G1181" s="448"/>
      <c r="H1181" s="447"/>
      <c r="I1181" s="448"/>
      <c r="J1181" s="448"/>
      <c r="K1181" s="448"/>
    </row>
    <row r="1182" spans="1:11">
      <c r="A1182" s="448"/>
      <c r="B1182" s="448"/>
      <c r="C1182" s="448"/>
      <c r="D1182" s="448"/>
      <c r="E1182" s="448"/>
      <c r="F1182" s="448"/>
      <c r="G1182" s="448"/>
      <c r="H1182" s="447"/>
      <c r="I1182" s="448"/>
      <c r="J1182" s="448"/>
      <c r="K1182" s="448"/>
    </row>
    <row r="1183" spans="1:11">
      <c r="A1183" s="448"/>
      <c r="B1183" s="448"/>
      <c r="C1183" s="448"/>
      <c r="D1183" s="448"/>
      <c r="E1183" s="448"/>
      <c r="F1183" s="448"/>
      <c r="G1183" s="448"/>
      <c r="H1183" s="447"/>
      <c r="I1183" s="448"/>
      <c r="J1183" s="448"/>
      <c r="K1183" s="448"/>
    </row>
    <row r="1184" spans="1:11">
      <c r="A1184" s="448"/>
      <c r="B1184" s="448"/>
      <c r="C1184" s="448"/>
      <c r="D1184" s="448"/>
      <c r="E1184" s="448"/>
      <c r="F1184" s="448"/>
      <c r="G1184" s="448"/>
      <c r="H1184" s="447"/>
      <c r="I1184" s="448"/>
      <c r="J1184" s="448"/>
      <c r="K1184" s="448"/>
    </row>
    <row r="1185" spans="1:11">
      <c r="A1185" s="448"/>
      <c r="B1185" s="448"/>
      <c r="C1185" s="448"/>
      <c r="D1185" s="448"/>
      <c r="E1185" s="448"/>
      <c r="F1185" s="448"/>
      <c r="G1185" s="448"/>
      <c r="H1185" s="447"/>
      <c r="I1185" s="448"/>
      <c r="J1185" s="448"/>
      <c r="K1185" s="448"/>
    </row>
    <row r="1186" spans="1:11">
      <c r="A1186" s="448"/>
      <c r="B1186" s="448"/>
      <c r="C1186" s="448"/>
      <c r="D1186" s="448"/>
      <c r="E1186" s="448"/>
      <c r="F1186" s="448"/>
      <c r="G1186" s="448"/>
      <c r="H1186" s="447"/>
      <c r="I1186" s="448"/>
      <c r="J1186" s="448"/>
      <c r="K1186" s="448"/>
    </row>
    <row r="1187" spans="1:11">
      <c r="A1187" s="448"/>
      <c r="B1187" s="448"/>
      <c r="C1187" s="448"/>
      <c r="D1187" s="448"/>
      <c r="E1187" s="448"/>
      <c r="F1187" s="448"/>
      <c r="G1187" s="448"/>
      <c r="H1187" s="447"/>
      <c r="I1187" s="448"/>
      <c r="J1187" s="448"/>
      <c r="K1187" s="448"/>
    </row>
    <row r="1188" spans="1:11">
      <c r="A1188" s="448"/>
      <c r="B1188" s="448"/>
      <c r="C1188" s="448"/>
      <c r="D1188" s="448"/>
      <c r="E1188" s="448"/>
      <c r="F1188" s="448"/>
      <c r="G1188" s="448"/>
      <c r="H1188" s="447"/>
      <c r="I1188" s="448"/>
      <c r="J1188" s="448"/>
      <c r="K1188" s="448"/>
    </row>
    <row r="1189" spans="1:11">
      <c r="A1189" s="448"/>
      <c r="B1189" s="448"/>
      <c r="C1189" s="448"/>
      <c r="D1189" s="448"/>
      <c r="E1189" s="448"/>
      <c r="F1189" s="448"/>
      <c r="G1189" s="448"/>
      <c r="H1189" s="447"/>
      <c r="I1189" s="448"/>
      <c r="J1189" s="448"/>
      <c r="K1189" s="448"/>
    </row>
    <row r="1190" spans="1:11">
      <c r="A1190" s="448"/>
      <c r="B1190" s="448"/>
      <c r="C1190" s="448"/>
      <c r="D1190" s="448"/>
      <c r="E1190" s="448"/>
      <c r="F1190" s="448"/>
      <c r="G1190" s="448"/>
      <c r="H1190" s="447"/>
      <c r="I1190" s="448"/>
      <c r="J1190" s="448"/>
      <c r="K1190" s="448"/>
    </row>
    <row r="1191" spans="1:11">
      <c r="A1191" s="448"/>
      <c r="B1191" s="448"/>
      <c r="C1191" s="448"/>
      <c r="D1191" s="448"/>
      <c r="E1191" s="448"/>
      <c r="F1191" s="448"/>
      <c r="G1191" s="448"/>
      <c r="H1191" s="447"/>
      <c r="I1191" s="448"/>
      <c r="J1191" s="448"/>
      <c r="K1191" s="448"/>
    </row>
    <row r="1192" spans="1:11">
      <c r="A1192" s="448"/>
      <c r="B1192" s="448"/>
      <c r="C1192" s="448"/>
      <c r="D1192" s="448"/>
      <c r="E1192" s="448"/>
      <c r="F1192" s="448"/>
      <c r="G1192" s="448"/>
      <c r="H1192" s="447"/>
      <c r="I1192" s="448"/>
      <c r="J1192" s="448"/>
      <c r="K1192" s="448"/>
    </row>
    <row r="1193" spans="1:11">
      <c r="A1193" s="448"/>
      <c r="B1193" s="448"/>
      <c r="C1193" s="448"/>
      <c r="D1193" s="448"/>
      <c r="E1193" s="448"/>
      <c r="F1193" s="448"/>
      <c r="G1193" s="448"/>
      <c r="H1193" s="447"/>
      <c r="I1193" s="448"/>
      <c r="J1193" s="448"/>
      <c r="K1193" s="448"/>
    </row>
    <row r="1194" spans="1:11">
      <c r="A1194" s="448"/>
      <c r="B1194" s="448"/>
      <c r="C1194" s="448"/>
      <c r="D1194" s="448"/>
      <c r="E1194" s="448"/>
      <c r="F1194" s="448"/>
      <c r="G1194" s="448"/>
      <c r="H1194" s="447"/>
      <c r="I1194" s="448"/>
      <c r="J1194" s="448"/>
      <c r="K1194" s="448"/>
    </row>
    <row r="1195" spans="1:11">
      <c r="A1195" s="448"/>
      <c r="B1195" s="448"/>
      <c r="C1195" s="448"/>
      <c r="D1195" s="448"/>
      <c r="E1195" s="448"/>
      <c r="F1195" s="448"/>
      <c r="G1195" s="448"/>
      <c r="H1195" s="447"/>
      <c r="I1195" s="448"/>
      <c r="J1195" s="448"/>
      <c r="K1195" s="448"/>
    </row>
    <row r="1196" spans="1:11">
      <c r="A1196" s="448"/>
      <c r="B1196" s="448"/>
      <c r="C1196" s="448"/>
      <c r="D1196" s="448"/>
      <c r="E1196" s="448"/>
      <c r="F1196" s="448"/>
      <c r="G1196" s="448"/>
      <c r="H1196" s="447"/>
      <c r="I1196" s="448"/>
      <c r="J1196" s="448"/>
      <c r="K1196" s="448"/>
    </row>
    <row r="1197" spans="1:11">
      <c r="A1197" s="448"/>
      <c r="B1197" s="448"/>
      <c r="C1197" s="448"/>
      <c r="D1197" s="448"/>
      <c r="E1197" s="448"/>
      <c r="F1197" s="448"/>
      <c r="G1197" s="448"/>
      <c r="H1197" s="447"/>
      <c r="I1197" s="448"/>
      <c r="J1197" s="448"/>
      <c r="K1197" s="448"/>
    </row>
    <row r="1198" spans="1:11">
      <c r="A1198" s="448"/>
      <c r="B1198" s="448"/>
      <c r="C1198" s="448"/>
      <c r="D1198" s="448"/>
      <c r="E1198" s="448"/>
      <c r="F1198" s="448"/>
      <c r="G1198" s="448"/>
      <c r="H1198" s="447"/>
      <c r="I1198" s="448"/>
      <c r="J1198" s="448"/>
      <c r="K1198" s="448"/>
    </row>
    <row r="1199" spans="1:11">
      <c r="A1199" s="448"/>
      <c r="B1199" s="448"/>
      <c r="C1199" s="448"/>
      <c r="D1199" s="448"/>
      <c r="E1199" s="448"/>
      <c r="F1199" s="448"/>
      <c r="G1199" s="448"/>
      <c r="H1199" s="447"/>
      <c r="I1199" s="448"/>
      <c r="J1199" s="448"/>
      <c r="K1199" s="448"/>
    </row>
    <row r="1200" spans="1:11">
      <c r="A1200" s="448"/>
      <c r="B1200" s="448"/>
      <c r="C1200" s="448"/>
      <c r="D1200" s="448"/>
      <c r="E1200" s="448"/>
      <c r="F1200" s="448"/>
      <c r="G1200" s="448"/>
      <c r="H1200" s="447"/>
      <c r="I1200" s="448"/>
      <c r="J1200" s="448"/>
      <c r="K1200" s="448"/>
    </row>
    <row r="1201" spans="1:11">
      <c r="A1201" s="448"/>
      <c r="B1201" s="448"/>
      <c r="C1201" s="448"/>
      <c r="D1201" s="448"/>
      <c r="E1201" s="448"/>
      <c r="F1201" s="448"/>
      <c r="G1201" s="448"/>
      <c r="H1201" s="447"/>
      <c r="I1201" s="448"/>
      <c r="J1201" s="448"/>
      <c r="K1201" s="448"/>
    </row>
    <row r="1202" spans="1:11">
      <c r="A1202" s="448"/>
      <c r="B1202" s="448"/>
      <c r="C1202" s="448"/>
      <c r="D1202" s="448"/>
      <c r="E1202" s="448"/>
      <c r="F1202" s="448"/>
      <c r="G1202" s="448"/>
      <c r="H1202" s="447"/>
      <c r="I1202" s="448"/>
      <c r="J1202" s="448"/>
      <c r="K1202" s="448"/>
    </row>
    <row r="1203" spans="1:11">
      <c r="A1203" s="448"/>
      <c r="B1203" s="448"/>
      <c r="C1203" s="448"/>
      <c r="D1203" s="448"/>
      <c r="E1203" s="448"/>
      <c r="F1203" s="448"/>
      <c r="G1203" s="448"/>
      <c r="H1203" s="447"/>
      <c r="I1203" s="448"/>
      <c r="J1203" s="448"/>
      <c r="K1203" s="448"/>
    </row>
    <row r="1204" spans="1:11">
      <c r="A1204" s="448"/>
      <c r="B1204" s="448"/>
      <c r="C1204" s="448"/>
      <c r="D1204" s="448"/>
      <c r="E1204" s="448"/>
      <c r="F1204" s="448"/>
      <c r="G1204" s="448"/>
      <c r="H1204" s="447"/>
      <c r="I1204" s="448"/>
      <c r="J1204" s="448"/>
      <c r="K1204" s="448"/>
    </row>
    <row r="1205" spans="1:11">
      <c r="A1205" s="448"/>
      <c r="B1205" s="448"/>
      <c r="C1205" s="448"/>
      <c r="D1205" s="448"/>
      <c r="E1205" s="448"/>
      <c r="F1205" s="448"/>
      <c r="G1205" s="448"/>
      <c r="H1205" s="447"/>
      <c r="I1205" s="448"/>
      <c r="J1205" s="448"/>
      <c r="K1205" s="448"/>
    </row>
    <row r="1206" spans="1:11">
      <c r="A1206" s="448"/>
      <c r="B1206" s="448"/>
      <c r="C1206" s="448"/>
      <c r="D1206" s="448"/>
      <c r="E1206" s="448"/>
      <c r="F1206" s="448"/>
      <c r="G1206" s="448"/>
      <c r="H1206" s="447"/>
      <c r="I1206" s="448"/>
      <c r="J1206" s="448"/>
      <c r="K1206" s="448"/>
    </row>
    <row r="1207" spans="1:11">
      <c r="A1207" s="448"/>
      <c r="B1207" s="448"/>
      <c r="C1207" s="448"/>
      <c r="D1207" s="448"/>
      <c r="E1207" s="448"/>
      <c r="F1207" s="448"/>
      <c r="G1207" s="448"/>
      <c r="H1207" s="447"/>
      <c r="I1207" s="448"/>
      <c r="J1207" s="448"/>
      <c r="K1207" s="448"/>
    </row>
    <row r="1208" spans="1:11">
      <c r="A1208" s="448"/>
      <c r="B1208" s="448"/>
      <c r="C1208" s="448"/>
      <c r="D1208" s="448"/>
      <c r="E1208" s="448"/>
      <c r="F1208" s="448"/>
      <c r="G1208" s="448"/>
      <c r="H1208" s="447"/>
      <c r="I1208" s="448"/>
      <c r="J1208" s="448"/>
      <c r="K1208" s="448"/>
    </row>
    <row r="1209" spans="1:11">
      <c r="A1209" s="448"/>
      <c r="B1209" s="448"/>
      <c r="C1209" s="448"/>
      <c r="D1209" s="448"/>
      <c r="E1209" s="448"/>
      <c r="F1209" s="448"/>
      <c r="G1209" s="448"/>
      <c r="H1209" s="447"/>
      <c r="I1209" s="448"/>
      <c r="J1209" s="448"/>
      <c r="K1209" s="448"/>
    </row>
    <row r="1210" spans="1:11">
      <c r="A1210" s="448"/>
      <c r="B1210" s="448"/>
      <c r="C1210" s="448"/>
      <c r="D1210" s="448"/>
      <c r="E1210" s="448"/>
      <c r="F1210" s="448"/>
      <c r="G1210" s="448"/>
      <c r="H1210" s="447"/>
      <c r="I1210" s="448"/>
      <c r="J1210" s="448"/>
      <c r="K1210" s="448"/>
    </row>
    <row r="1211" spans="1:11">
      <c r="A1211" s="448"/>
      <c r="B1211" s="448"/>
      <c r="C1211" s="448"/>
      <c r="D1211" s="448"/>
      <c r="E1211" s="448"/>
      <c r="F1211" s="448"/>
      <c r="G1211" s="448"/>
      <c r="H1211" s="447"/>
      <c r="I1211" s="448"/>
      <c r="J1211" s="448"/>
      <c r="K1211" s="448"/>
    </row>
    <row r="1212" spans="1:11">
      <c r="A1212" s="448"/>
      <c r="B1212" s="448"/>
      <c r="C1212" s="448"/>
      <c r="D1212" s="448"/>
      <c r="E1212" s="448"/>
      <c r="F1212" s="448"/>
      <c r="G1212" s="448"/>
      <c r="H1212" s="447"/>
      <c r="I1212" s="448"/>
      <c r="J1212" s="448"/>
      <c r="K1212" s="448"/>
    </row>
    <row r="1213" spans="1:11">
      <c r="A1213" s="448"/>
      <c r="B1213" s="448"/>
      <c r="C1213" s="448"/>
      <c r="D1213" s="448"/>
      <c r="E1213" s="448"/>
      <c r="F1213" s="448"/>
      <c r="G1213" s="448"/>
      <c r="H1213" s="447"/>
      <c r="I1213" s="448"/>
      <c r="J1213" s="448"/>
      <c r="K1213" s="448"/>
    </row>
    <row r="1214" spans="1:11">
      <c r="A1214" s="448"/>
      <c r="B1214" s="448"/>
      <c r="C1214" s="448"/>
      <c r="D1214" s="448"/>
      <c r="E1214" s="448"/>
      <c r="F1214" s="448"/>
      <c r="G1214" s="448"/>
      <c r="H1214" s="447"/>
      <c r="I1214" s="448"/>
      <c r="J1214" s="448"/>
      <c r="K1214" s="448"/>
    </row>
    <row r="1215" spans="1:11">
      <c r="A1215" s="448"/>
      <c r="B1215" s="448"/>
      <c r="C1215" s="448"/>
      <c r="D1215" s="448"/>
      <c r="E1215" s="448"/>
      <c r="F1215" s="448"/>
      <c r="G1215" s="448"/>
      <c r="H1215" s="447"/>
      <c r="I1215" s="448"/>
      <c r="J1215" s="448"/>
      <c r="K1215" s="448"/>
    </row>
    <row r="1216" spans="1:11">
      <c r="A1216" s="448"/>
      <c r="B1216" s="448"/>
      <c r="C1216" s="448"/>
      <c r="D1216" s="448"/>
      <c r="E1216" s="448"/>
      <c r="F1216" s="448"/>
      <c r="G1216" s="448"/>
      <c r="H1216" s="447"/>
      <c r="I1216" s="448"/>
      <c r="J1216" s="448"/>
      <c r="K1216" s="448"/>
    </row>
    <row r="1217" spans="1:11">
      <c r="A1217" s="448"/>
      <c r="B1217" s="448"/>
      <c r="C1217" s="448"/>
      <c r="D1217" s="448"/>
      <c r="E1217" s="448"/>
      <c r="F1217" s="448"/>
      <c r="G1217" s="448"/>
      <c r="H1217" s="447"/>
      <c r="I1217" s="448"/>
      <c r="J1217" s="448"/>
      <c r="K1217" s="448"/>
    </row>
    <row r="1218" spans="1:11">
      <c r="A1218" s="448"/>
      <c r="B1218" s="448"/>
      <c r="C1218" s="448"/>
      <c r="D1218" s="448"/>
      <c r="E1218" s="448"/>
      <c r="F1218" s="448"/>
      <c r="G1218" s="448"/>
      <c r="H1218" s="447"/>
      <c r="I1218" s="448"/>
      <c r="J1218" s="448"/>
      <c r="K1218" s="448"/>
    </row>
    <row r="1219" spans="1:11">
      <c r="A1219" s="448"/>
      <c r="B1219" s="448"/>
      <c r="C1219" s="448"/>
      <c r="D1219" s="448"/>
      <c r="E1219" s="448"/>
      <c r="F1219" s="448"/>
      <c r="G1219" s="448"/>
      <c r="H1219" s="447"/>
      <c r="I1219" s="448"/>
      <c r="J1219" s="448"/>
      <c r="K1219" s="448"/>
    </row>
    <row r="1220" spans="1:11">
      <c r="A1220" s="448"/>
      <c r="B1220" s="448"/>
      <c r="C1220" s="448"/>
      <c r="D1220" s="448"/>
      <c r="E1220" s="448"/>
      <c r="F1220" s="448"/>
      <c r="G1220" s="448"/>
      <c r="H1220" s="447"/>
      <c r="I1220" s="448"/>
      <c r="J1220" s="448"/>
      <c r="K1220" s="448"/>
    </row>
    <row r="1221" spans="1:11">
      <c r="A1221" s="448"/>
      <c r="B1221" s="448"/>
      <c r="C1221" s="448"/>
      <c r="D1221" s="448"/>
      <c r="E1221" s="448"/>
      <c r="F1221" s="448"/>
      <c r="G1221" s="448"/>
      <c r="H1221" s="447"/>
      <c r="I1221" s="448"/>
      <c r="J1221" s="448"/>
      <c r="K1221" s="448"/>
    </row>
    <row r="1222" spans="1:11">
      <c r="A1222" s="448"/>
      <c r="B1222" s="448"/>
      <c r="C1222" s="448"/>
      <c r="D1222" s="448"/>
      <c r="E1222" s="448"/>
      <c r="F1222" s="448"/>
      <c r="G1222" s="448"/>
      <c r="H1222" s="447"/>
      <c r="I1222" s="448"/>
      <c r="J1222" s="448"/>
      <c r="K1222" s="448"/>
    </row>
    <row r="1223" spans="1:11">
      <c r="A1223" s="448"/>
      <c r="B1223" s="448"/>
      <c r="C1223" s="448"/>
      <c r="D1223" s="448"/>
      <c r="E1223" s="448"/>
      <c r="F1223" s="448"/>
      <c r="G1223" s="448"/>
      <c r="H1223" s="447"/>
      <c r="I1223" s="448"/>
      <c r="J1223" s="448"/>
      <c r="K1223" s="448"/>
    </row>
    <row r="1224" spans="1:11">
      <c r="A1224" s="448"/>
      <c r="B1224" s="448"/>
      <c r="C1224" s="448"/>
      <c r="D1224" s="448"/>
      <c r="E1224" s="448"/>
      <c r="F1224" s="448"/>
      <c r="G1224" s="448"/>
      <c r="H1224" s="447"/>
      <c r="I1224" s="448"/>
      <c r="J1224" s="448"/>
      <c r="K1224" s="448"/>
    </row>
    <row r="1225" spans="1:11">
      <c r="A1225" s="448"/>
      <c r="B1225" s="448"/>
      <c r="C1225" s="448"/>
      <c r="D1225" s="448"/>
      <c r="E1225" s="448"/>
      <c r="F1225" s="448"/>
      <c r="G1225" s="448"/>
      <c r="H1225" s="447"/>
      <c r="I1225" s="448"/>
      <c r="J1225" s="448"/>
      <c r="K1225" s="448"/>
    </row>
    <row r="1226" spans="1:11">
      <c r="A1226" s="448"/>
      <c r="B1226" s="448"/>
      <c r="C1226" s="448"/>
      <c r="D1226" s="448"/>
      <c r="E1226" s="448"/>
      <c r="F1226" s="448"/>
      <c r="G1226" s="448"/>
      <c r="H1226" s="447"/>
      <c r="I1226" s="448"/>
      <c r="J1226" s="448"/>
      <c r="K1226" s="448"/>
    </row>
    <row r="1227" spans="1:11">
      <c r="A1227" s="448"/>
      <c r="B1227" s="448"/>
      <c r="C1227" s="448"/>
      <c r="D1227" s="448"/>
      <c r="E1227" s="448"/>
      <c r="F1227" s="448"/>
      <c r="G1227" s="448"/>
      <c r="H1227" s="447"/>
      <c r="I1227" s="448"/>
      <c r="J1227" s="448"/>
      <c r="K1227" s="448"/>
    </row>
    <row r="1228" spans="1:11">
      <c r="A1228" s="448"/>
      <c r="B1228" s="448"/>
      <c r="C1228" s="448"/>
      <c r="D1228" s="448"/>
      <c r="E1228" s="448"/>
      <c r="F1228" s="448"/>
      <c r="G1228" s="448"/>
      <c r="H1228" s="447"/>
      <c r="I1228" s="448"/>
      <c r="J1228" s="448"/>
      <c r="K1228" s="448"/>
    </row>
    <row r="1229" spans="1:11">
      <c r="A1229" s="448"/>
      <c r="B1229" s="448"/>
      <c r="C1229" s="448"/>
      <c r="D1229" s="448"/>
      <c r="E1229" s="448"/>
      <c r="F1229" s="448"/>
      <c r="G1229" s="448"/>
      <c r="H1229" s="447"/>
      <c r="I1229" s="448"/>
      <c r="J1229" s="448"/>
      <c r="K1229" s="448"/>
    </row>
    <row r="1230" spans="1:11">
      <c r="A1230" s="448"/>
      <c r="B1230" s="448"/>
      <c r="C1230" s="448"/>
      <c r="D1230" s="448"/>
      <c r="E1230" s="448"/>
      <c r="F1230" s="448"/>
      <c r="G1230" s="448"/>
      <c r="H1230" s="447"/>
      <c r="I1230" s="448"/>
      <c r="J1230" s="448"/>
      <c r="K1230" s="448"/>
    </row>
    <row r="1231" spans="1:11">
      <c r="A1231" s="448"/>
      <c r="B1231" s="448"/>
      <c r="C1231" s="448"/>
      <c r="D1231" s="448"/>
      <c r="E1231" s="448"/>
      <c r="F1231" s="448"/>
      <c r="G1231" s="448"/>
      <c r="H1231" s="447"/>
      <c r="I1231" s="448"/>
      <c r="J1231" s="448"/>
      <c r="K1231" s="448"/>
    </row>
    <row r="1232" spans="1:11">
      <c r="A1232" s="448"/>
      <c r="B1232" s="448"/>
      <c r="C1232" s="448"/>
      <c r="D1232" s="448"/>
      <c r="E1232" s="448"/>
      <c r="F1232" s="448"/>
      <c r="G1232" s="448"/>
      <c r="H1232" s="447"/>
      <c r="I1232" s="448"/>
      <c r="J1232" s="448"/>
      <c r="K1232" s="448"/>
    </row>
    <row r="1233" spans="1:11">
      <c r="A1233" s="448"/>
      <c r="B1233" s="448"/>
      <c r="C1233" s="448"/>
      <c r="D1233" s="448"/>
      <c r="E1233" s="448"/>
      <c r="F1233" s="448"/>
      <c r="G1233" s="448"/>
      <c r="H1233" s="447"/>
      <c r="I1233" s="448"/>
      <c r="J1233" s="448"/>
      <c r="K1233" s="448"/>
    </row>
    <row r="1234" spans="1:11">
      <c r="A1234" s="448"/>
      <c r="B1234" s="448"/>
      <c r="C1234" s="448"/>
      <c r="D1234" s="448"/>
      <c r="E1234" s="448"/>
      <c r="F1234" s="448"/>
      <c r="G1234" s="448"/>
      <c r="H1234" s="447"/>
      <c r="I1234" s="448"/>
      <c r="J1234" s="448"/>
      <c r="K1234" s="448"/>
    </row>
    <row r="1235" spans="1:11">
      <c r="A1235" s="448"/>
      <c r="B1235" s="448"/>
      <c r="C1235" s="448"/>
      <c r="D1235" s="448"/>
      <c r="E1235" s="448"/>
      <c r="F1235" s="448"/>
      <c r="G1235" s="448"/>
      <c r="H1235" s="447"/>
      <c r="I1235" s="448"/>
      <c r="J1235" s="448"/>
      <c r="K1235" s="448"/>
    </row>
    <row r="1236" spans="1:11">
      <c r="A1236" s="448"/>
      <c r="B1236" s="448"/>
      <c r="C1236" s="448"/>
      <c r="D1236" s="448"/>
      <c r="E1236" s="448"/>
      <c r="F1236" s="448"/>
      <c r="G1236" s="448"/>
      <c r="H1236" s="447"/>
      <c r="I1236" s="448"/>
      <c r="J1236" s="448"/>
      <c r="K1236" s="448"/>
    </row>
    <row r="1237" spans="1:11">
      <c r="A1237" s="448"/>
      <c r="B1237" s="448"/>
      <c r="C1237" s="448"/>
      <c r="D1237" s="448"/>
      <c r="E1237" s="448"/>
      <c r="F1237" s="448"/>
      <c r="G1237" s="448"/>
      <c r="H1237" s="447"/>
      <c r="I1237" s="448"/>
      <c r="J1237" s="448"/>
      <c r="K1237" s="448"/>
    </row>
    <row r="1238" spans="1:11">
      <c r="A1238" s="448"/>
      <c r="B1238" s="448"/>
      <c r="C1238" s="448"/>
      <c r="D1238" s="448"/>
      <c r="E1238" s="448"/>
      <c r="F1238" s="448"/>
      <c r="G1238" s="448"/>
      <c r="H1238" s="447"/>
      <c r="I1238" s="448"/>
      <c r="J1238" s="448"/>
      <c r="K1238" s="448"/>
    </row>
    <row r="1239" spans="1:11">
      <c r="A1239" s="448"/>
      <c r="B1239" s="448"/>
      <c r="C1239" s="448"/>
      <c r="D1239" s="448"/>
      <c r="E1239" s="448"/>
      <c r="F1239" s="448"/>
      <c r="G1239" s="448"/>
      <c r="H1239" s="447"/>
      <c r="I1239" s="448"/>
      <c r="J1239" s="448"/>
      <c r="K1239" s="448"/>
    </row>
    <row r="1240" spans="1:11">
      <c r="A1240" s="448"/>
      <c r="B1240" s="448"/>
      <c r="C1240" s="448"/>
      <c r="D1240" s="448"/>
      <c r="E1240" s="448"/>
      <c r="F1240" s="448"/>
      <c r="G1240" s="448"/>
      <c r="H1240" s="447"/>
      <c r="I1240" s="448"/>
      <c r="J1240" s="448"/>
      <c r="K1240" s="448"/>
    </row>
    <row r="1241" spans="1:11">
      <c r="A1241" s="448"/>
      <c r="B1241" s="448"/>
      <c r="C1241" s="448"/>
      <c r="D1241" s="448"/>
      <c r="E1241" s="448"/>
      <c r="F1241" s="448"/>
      <c r="G1241" s="448"/>
      <c r="H1241" s="447"/>
      <c r="I1241" s="448"/>
      <c r="J1241" s="448"/>
      <c r="K1241" s="448"/>
    </row>
    <row r="1242" spans="1:11">
      <c r="A1242" s="448"/>
      <c r="B1242" s="448"/>
      <c r="C1242" s="448"/>
      <c r="D1242" s="448"/>
      <c r="E1242" s="448"/>
      <c r="F1242" s="448"/>
      <c r="G1242" s="448"/>
      <c r="H1242" s="447"/>
      <c r="I1242" s="448"/>
      <c r="J1242" s="448"/>
      <c r="K1242" s="448"/>
    </row>
    <row r="1243" spans="1:11">
      <c r="A1243" s="448"/>
      <c r="B1243" s="448"/>
      <c r="C1243" s="448"/>
      <c r="D1243" s="448"/>
      <c r="E1243" s="448"/>
      <c r="F1243" s="448"/>
      <c r="G1243" s="448"/>
      <c r="H1243" s="447"/>
      <c r="I1243" s="448"/>
      <c r="J1243" s="448"/>
      <c r="K1243" s="448"/>
    </row>
    <row r="1244" spans="1:11">
      <c r="A1244" s="448"/>
      <c r="B1244" s="448"/>
      <c r="C1244" s="448"/>
      <c r="D1244" s="448"/>
      <c r="E1244" s="448"/>
      <c r="F1244" s="448"/>
      <c r="G1244" s="448"/>
      <c r="H1244" s="447"/>
      <c r="I1244" s="448"/>
      <c r="J1244" s="448"/>
      <c r="K1244" s="448"/>
    </row>
    <row r="1245" spans="1:11">
      <c r="A1245" s="448"/>
      <c r="B1245" s="448"/>
      <c r="C1245" s="448"/>
      <c r="D1245" s="448"/>
      <c r="E1245" s="448"/>
      <c r="F1245" s="448"/>
      <c r="G1245" s="448"/>
      <c r="H1245" s="447"/>
      <c r="I1245" s="448"/>
      <c r="J1245" s="448"/>
      <c r="K1245" s="448"/>
    </row>
    <row r="1246" spans="1:11">
      <c r="A1246" s="448"/>
      <c r="B1246" s="448"/>
      <c r="C1246" s="448"/>
      <c r="D1246" s="448"/>
      <c r="E1246" s="448"/>
      <c r="F1246" s="448"/>
      <c r="G1246" s="448"/>
      <c r="H1246" s="447"/>
      <c r="I1246" s="448"/>
      <c r="J1246" s="448"/>
      <c r="K1246" s="448"/>
    </row>
    <row r="1247" spans="1:11">
      <c r="A1247" s="448"/>
      <c r="B1247" s="448"/>
      <c r="C1247" s="448"/>
      <c r="D1247" s="448"/>
      <c r="E1247" s="448"/>
      <c r="F1247" s="448"/>
      <c r="G1247" s="448"/>
      <c r="H1247" s="447"/>
      <c r="I1247" s="448"/>
      <c r="J1247" s="448"/>
      <c r="K1247" s="448"/>
    </row>
  </sheetData>
  <mergeCells count="8">
    <mergeCell ref="A72:G72"/>
    <mergeCell ref="A73:G73"/>
    <mergeCell ref="D1:G1"/>
    <mergeCell ref="D2:G2"/>
    <mergeCell ref="A3:G3"/>
    <mergeCell ref="A4:G4"/>
    <mergeCell ref="A10:C10"/>
    <mergeCell ref="A71:B71"/>
  </mergeCells>
  <printOptions horizontalCentered="1"/>
  <pageMargins left="0.51181102362204722" right="0.19685039370078741" top="0.59055118110236227" bottom="0.55118110236220474" header="0.39370078740157483" footer="0.23622047244094491"/>
  <pageSetup paperSize="9" scale="72" firstPageNumber="278" orientation="portrait" useFirstPageNumber="1" r:id="rId1"/>
  <headerFooter alignWithMargins="0">
    <oddHeader>&amp;C&amp;"Arial,Kursywa"Sprawozdanie z wykonania   budżetu Województwa Zachodniopomorskiego za  2013 rok - załączniki&amp;"Arial,Normalny"
__________________________&amp;"Arial CE,Standardowy"_____________________________________________________________________________</oddHeader>
    <oddFooter>&amp;C&amp;9&amp;P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showGridLines="0" zoomScale="136" zoomScaleNormal="136" workbookViewId="0">
      <selection activeCell="D17" sqref="D17"/>
    </sheetView>
  </sheetViews>
  <sheetFormatPr defaultRowHeight="12.75"/>
  <cols>
    <col min="1" max="1" width="3.42578125" style="277" customWidth="1"/>
    <col min="2" max="2" width="4.85546875" style="277" customWidth="1"/>
    <col min="3" max="3" width="6.42578125" style="277" customWidth="1"/>
    <col min="4" max="4" width="41.85546875" style="277" customWidth="1"/>
    <col min="5" max="5" width="11.5703125" style="277" customWidth="1"/>
    <col min="6" max="6" width="9.85546875" style="277" customWidth="1"/>
    <col min="7" max="7" width="11.85546875" style="277" customWidth="1"/>
    <col min="8" max="256" width="9.140625" style="277"/>
    <col min="257" max="257" width="3.42578125" style="277" customWidth="1"/>
    <col min="258" max="258" width="4.85546875" style="277" customWidth="1"/>
    <col min="259" max="259" width="6.42578125" style="277" customWidth="1"/>
    <col min="260" max="260" width="41.85546875" style="277" customWidth="1"/>
    <col min="261" max="261" width="11.5703125" style="277" customWidth="1"/>
    <col min="262" max="262" width="9.85546875" style="277" customWidth="1"/>
    <col min="263" max="263" width="11.85546875" style="277" customWidth="1"/>
    <col min="264" max="512" width="9.140625" style="277"/>
    <col min="513" max="513" width="3.42578125" style="277" customWidth="1"/>
    <col min="514" max="514" width="4.85546875" style="277" customWidth="1"/>
    <col min="515" max="515" width="6.42578125" style="277" customWidth="1"/>
    <col min="516" max="516" width="41.85546875" style="277" customWidth="1"/>
    <col min="517" max="517" width="11.5703125" style="277" customWidth="1"/>
    <col min="518" max="518" width="9.85546875" style="277" customWidth="1"/>
    <col min="519" max="519" width="11.85546875" style="277" customWidth="1"/>
    <col min="520" max="768" width="9.140625" style="277"/>
    <col min="769" max="769" width="3.42578125" style="277" customWidth="1"/>
    <col min="770" max="770" width="4.85546875" style="277" customWidth="1"/>
    <col min="771" max="771" width="6.42578125" style="277" customWidth="1"/>
    <col min="772" max="772" width="41.85546875" style="277" customWidth="1"/>
    <col min="773" max="773" width="11.5703125" style="277" customWidth="1"/>
    <col min="774" max="774" width="9.85546875" style="277" customWidth="1"/>
    <col min="775" max="775" width="11.85546875" style="277" customWidth="1"/>
    <col min="776" max="1024" width="9.140625" style="277"/>
    <col min="1025" max="1025" width="3.42578125" style="277" customWidth="1"/>
    <col min="1026" max="1026" width="4.85546875" style="277" customWidth="1"/>
    <col min="1027" max="1027" width="6.42578125" style="277" customWidth="1"/>
    <col min="1028" max="1028" width="41.85546875" style="277" customWidth="1"/>
    <col min="1029" max="1029" width="11.5703125" style="277" customWidth="1"/>
    <col min="1030" max="1030" width="9.85546875" style="277" customWidth="1"/>
    <col min="1031" max="1031" width="11.85546875" style="277" customWidth="1"/>
    <col min="1032" max="1280" width="9.140625" style="277"/>
    <col min="1281" max="1281" width="3.42578125" style="277" customWidth="1"/>
    <col min="1282" max="1282" width="4.85546875" style="277" customWidth="1"/>
    <col min="1283" max="1283" width="6.42578125" style="277" customWidth="1"/>
    <col min="1284" max="1284" width="41.85546875" style="277" customWidth="1"/>
    <col min="1285" max="1285" width="11.5703125" style="277" customWidth="1"/>
    <col min="1286" max="1286" width="9.85546875" style="277" customWidth="1"/>
    <col min="1287" max="1287" width="11.85546875" style="277" customWidth="1"/>
    <col min="1288" max="1536" width="9.140625" style="277"/>
    <col min="1537" max="1537" width="3.42578125" style="277" customWidth="1"/>
    <col min="1538" max="1538" width="4.85546875" style="277" customWidth="1"/>
    <col min="1539" max="1539" width="6.42578125" style="277" customWidth="1"/>
    <col min="1540" max="1540" width="41.85546875" style="277" customWidth="1"/>
    <col min="1541" max="1541" width="11.5703125" style="277" customWidth="1"/>
    <col min="1542" max="1542" width="9.85546875" style="277" customWidth="1"/>
    <col min="1543" max="1543" width="11.85546875" style="277" customWidth="1"/>
    <col min="1544" max="1792" width="9.140625" style="277"/>
    <col min="1793" max="1793" width="3.42578125" style="277" customWidth="1"/>
    <col min="1794" max="1794" width="4.85546875" style="277" customWidth="1"/>
    <col min="1795" max="1795" width="6.42578125" style="277" customWidth="1"/>
    <col min="1796" max="1796" width="41.85546875" style="277" customWidth="1"/>
    <col min="1797" max="1797" width="11.5703125" style="277" customWidth="1"/>
    <col min="1798" max="1798" width="9.85546875" style="277" customWidth="1"/>
    <col min="1799" max="1799" width="11.85546875" style="277" customWidth="1"/>
    <col min="1800" max="2048" width="9.140625" style="277"/>
    <col min="2049" max="2049" width="3.42578125" style="277" customWidth="1"/>
    <col min="2050" max="2050" width="4.85546875" style="277" customWidth="1"/>
    <col min="2051" max="2051" width="6.42578125" style="277" customWidth="1"/>
    <col min="2052" max="2052" width="41.85546875" style="277" customWidth="1"/>
    <col min="2053" max="2053" width="11.5703125" style="277" customWidth="1"/>
    <col min="2054" max="2054" width="9.85546875" style="277" customWidth="1"/>
    <col min="2055" max="2055" width="11.85546875" style="277" customWidth="1"/>
    <col min="2056" max="2304" width="9.140625" style="277"/>
    <col min="2305" max="2305" width="3.42578125" style="277" customWidth="1"/>
    <col min="2306" max="2306" width="4.85546875" style="277" customWidth="1"/>
    <col min="2307" max="2307" width="6.42578125" style="277" customWidth="1"/>
    <col min="2308" max="2308" width="41.85546875" style="277" customWidth="1"/>
    <col min="2309" max="2309" width="11.5703125" style="277" customWidth="1"/>
    <col min="2310" max="2310" width="9.85546875" style="277" customWidth="1"/>
    <col min="2311" max="2311" width="11.85546875" style="277" customWidth="1"/>
    <col min="2312" max="2560" width="9.140625" style="277"/>
    <col min="2561" max="2561" width="3.42578125" style="277" customWidth="1"/>
    <col min="2562" max="2562" width="4.85546875" style="277" customWidth="1"/>
    <col min="2563" max="2563" width="6.42578125" style="277" customWidth="1"/>
    <col min="2564" max="2564" width="41.85546875" style="277" customWidth="1"/>
    <col min="2565" max="2565" width="11.5703125" style="277" customWidth="1"/>
    <col min="2566" max="2566" width="9.85546875" style="277" customWidth="1"/>
    <col min="2567" max="2567" width="11.85546875" style="277" customWidth="1"/>
    <col min="2568" max="2816" width="9.140625" style="277"/>
    <col min="2817" max="2817" width="3.42578125" style="277" customWidth="1"/>
    <col min="2818" max="2818" width="4.85546875" style="277" customWidth="1"/>
    <col min="2819" max="2819" width="6.42578125" style="277" customWidth="1"/>
    <col min="2820" max="2820" width="41.85546875" style="277" customWidth="1"/>
    <col min="2821" max="2821" width="11.5703125" style="277" customWidth="1"/>
    <col min="2822" max="2822" width="9.85546875" style="277" customWidth="1"/>
    <col min="2823" max="2823" width="11.85546875" style="277" customWidth="1"/>
    <col min="2824" max="3072" width="9.140625" style="277"/>
    <col min="3073" max="3073" width="3.42578125" style="277" customWidth="1"/>
    <col min="3074" max="3074" width="4.85546875" style="277" customWidth="1"/>
    <col min="3075" max="3075" width="6.42578125" style="277" customWidth="1"/>
    <col min="3076" max="3076" width="41.85546875" style="277" customWidth="1"/>
    <col min="3077" max="3077" width="11.5703125" style="277" customWidth="1"/>
    <col min="3078" max="3078" width="9.85546875" style="277" customWidth="1"/>
    <col min="3079" max="3079" width="11.85546875" style="277" customWidth="1"/>
    <col min="3080" max="3328" width="9.140625" style="277"/>
    <col min="3329" max="3329" width="3.42578125" style="277" customWidth="1"/>
    <col min="3330" max="3330" width="4.85546875" style="277" customWidth="1"/>
    <col min="3331" max="3331" width="6.42578125" style="277" customWidth="1"/>
    <col min="3332" max="3332" width="41.85546875" style="277" customWidth="1"/>
    <col min="3333" max="3333" width="11.5703125" style="277" customWidth="1"/>
    <col min="3334" max="3334" width="9.85546875" style="277" customWidth="1"/>
    <col min="3335" max="3335" width="11.85546875" style="277" customWidth="1"/>
    <col min="3336" max="3584" width="9.140625" style="277"/>
    <col min="3585" max="3585" width="3.42578125" style="277" customWidth="1"/>
    <col min="3586" max="3586" width="4.85546875" style="277" customWidth="1"/>
    <col min="3587" max="3587" width="6.42578125" style="277" customWidth="1"/>
    <col min="3588" max="3588" width="41.85546875" style="277" customWidth="1"/>
    <col min="3589" max="3589" width="11.5703125" style="277" customWidth="1"/>
    <col min="3590" max="3590" width="9.85546875" style="277" customWidth="1"/>
    <col min="3591" max="3591" width="11.85546875" style="277" customWidth="1"/>
    <col min="3592" max="3840" width="9.140625" style="277"/>
    <col min="3841" max="3841" width="3.42578125" style="277" customWidth="1"/>
    <col min="3842" max="3842" width="4.85546875" style="277" customWidth="1"/>
    <col min="3843" max="3843" width="6.42578125" style="277" customWidth="1"/>
    <col min="3844" max="3844" width="41.85546875" style="277" customWidth="1"/>
    <col min="3845" max="3845" width="11.5703125" style="277" customWidth="1"/>
    <col min="3846" max="3846" width="9.85546875" style="277" customWidth="1"/>
    <col min="3847" max="3847" width="11.85546875" style="277" customWidth="1"/>
    <col min="3848" max="4096" width="9.140625" style="277"/>
    <col min="4097" max="4097" width="3.42578125" style="277" customWidth="1"/>
    <col min="4098" max="4098" width="4.85546875" style="277" customWidth="1"/>
    <col min="4099" max="4099" width="6.42578125" style="277" customWidth="1"/>
    <col min="4100" max="4100" width="41.85546875" style="277" customWidth="1"/>
    <col min="4101" max="4101" width="11.5703125" style="277" customWidth="1"/>
    <col min="4102" max="4102" width="9.85546875" style="277" customWidth="1"/>
    <col min="4103" max="4103" width="11.85546875" style="277" customWidth="1"/>
    <col min="4104" max="4352" width="9.140625" style="277"/>
    <col min="4353" max="4353" width="3.42578125" style="277" customWidth="1"/>
    <col min="4354" max="4354" width="4.85546875" style="277" customWidth="1"/>
    <col min="4355" max="4355" width="6.42578125" style="277" customWidth="1"/>
    <col min="4356" max="4356" width="41.85546875" style="277" customWidth="1"/>
    <col min="4357" max="4357" width="11.5703125" style="277" customWidth="1"/>
    <col min="4358" max="4358" width="9.85546875" style="277" customWidth="1"/>
    <col min="4359" max="4359" width="11.85546875" style="277" customWidth="1"/>
    <col min="4360" max="4608" width="9.140625" style="277"/>
    <col min="4609" max="4609" width="3.42578125" style="277" customWidth="1"/>
    <col min="4610" max="4610" width="4.85546875" style="277" customWidth="1"/>
    <col min="4611" max="4611" width="6.42578125" style="277" customWidth="1"/>
    <col min="4612" max="4612" width="41.85546875" style="277" customWidth="1"/>
    <col min="4613" max="4613" width="11.5703125" style="277" customWidth="1"/>
    <col min="4614" max="4614" width="9.85546875" style="277" customWidth="1"/>
    <col min="4615" max="4615" width="11.85546875" style="277" customWidth="1"/>
    <col min="4616" max="4864" width="9.140625" style="277"/>
    <col min="4865" max="4865" width="3.42578125" style="277" customWidth="1"/>
    <col min="4866" max="4866" width="4.85546875" style="277" customWidth="1"/>
    <col min="4867" max="4867" width="6.42578125" style="277" customWidth="1"/>
    <col min="4868" max="4868" width="41.85546875" style="277" customWidth="1"/>
    <col min="4869" max="4869" width="11.5703125" style="277" customWidth="1"/>
    <col min="4870" max="4870" width="9.85546875" style="277" customWidth="1"/>
    <col min="4871" max="4871" width="11.85546875" style="277" customWidth="1"/>
    <col min="4872" max="5120" width="9.140625" style="277"/>
    <col min="5121" max="5121" width="3.42578125" style="277" customWidth="1"/>
    <col min="5122" max="5122" width="4.85546875" style="277" customWidth="1"/>
    <col min="5123" max="5123" width="6.42578125" style="277" customWidth="1"/>
    <col min="5124" max="5124" width="41.85546875" style="277" customWidth="1"/>
    <col min="5125" max="5125" width="11.5703125" style="277" customWidth="1"/>
    <col min="5126" max="5126" width="9.85546875" style="277" customWidth="1"/>
    <col min="5127" max="5127" width="11.85546875" style="277" customWidth="1"/>
    <col min="5128" max="5376" width="9.140625" style="277"/>
    <col min="5377" max="5377" width="3.42578125" style="277" customWidth="1"/>
    <col min="5378" max="5378" width="4.85546875" style="277" customWidth="1"/>
    <col min="5379" max="5379" width="6.42578125" style="277" customWidth="1"/>
    <col min="5380" max="5380" width="41.85546875" style="277" customWidth="1"/>
    <col min="5381" max="5381" width="11.5703125" style="277" customWidth="1"/>
    <col min="5382" max="5382" width="9.85546875" style="277" customWidth="1"/>
    <col min="5383" max="5383" width="11.85546875" style="277" customWidth="1"/>
    <col min="5384" max="5632" width="9.140625" style="277"/>
    <col min="5633" max="5633" width="3.42578125" style="277" customWidth="1"/>
    <col min="5634" max="5634" width="4.85546875" style="277" customWidth="1"/>
    <col min="5635" max="5635" width="6.42578125" style="277" customWidth="1"/>
    <col min="5636" max="5636" width="41.85546875" style="277" customWidth="1"/>
    <col min="5637" max="5637" width="11.5703125" style="277" customWidth="1"/>
    <col min="5638" max="5638" width="9.85546875" style="277" customWidth="1"/>
    <col min="5639" max="5639" width="11.85546875" style="277" customWidth="1"/>
    <col min="5640" max="5888" width="9.140625" style="277"/>
    <col min="5889" max="5889" width="3.42578125" style="277" customWidth="1"/>
    <col min="5890" max="5890" width="4.85546875" style="277" customWidth="1"/>
    <col min="5891" max="5891" width="6.42578125" style="277" customWidth="1"/>
    <col min="5892" max="5892" width="41.85546875" style="277" customWidth="1"/>
    <col min="5893" max="5893" width="11.5703125" style="277" customWidth="1"/>
    <col min="5894" max="5894" width="9.85546875" style="277" customWidth="1"/>
    <col min="5895" max="5895" width="11.85546875" style="277" customWidth="1"/>
    <col min="5896" max="6144" width="9.140625" style="277"/>
    <col min="6145" max="6145" width="3.42578125" style="277" customWidth="1"/>
    <col min="6146" max="6146" width="4.85546875" style="277" customWidth="1"/>
    <col min="6147" max="6147" width="6.42578125" style="277" customWidth="1"/>
    <col min="6148" max="6148" width="41.85546875" style="277" customWidth="1"/>
    <col min="6149" max="6149" width="11.5703125" style="277" customWidth="1"/>
    <col min="6150" max="6150" width="9.85546875" style="277" customWidth="1"/>
    <col min="6151" max="6151" width="11.85546875" style="277" customWidth="1"/>
    <col min="6152" max="6400" width="9.140625" style="277"/>
    <col min="6401" max="6401" width="3.42578125" style="277" customWidth="1"/>
    <col min="6402" max="6402" width="4.85546875" style="277" customWidth="1"/>
    <col min="6403" max="6403" width="6.42578125" style="277" customWidth="1"/>
    <col min="6404" max="6404" width="41.85546875" style="277" customWidth="1"/>
    <col min="6405" max="6405" width="11.5703125" style="277" customWidth="1"/>
    <col min="6406" max="6406" width="9.85546875" style="277" customWidth="1"/>
    <col min="6407" max="6407" width="11.85546875" style="277" customWidth="1"/>
    <col min="6408" max="6656" width="9.140625" style="277"/>
    <col min="6657" max="6657" width="3.42578125" style="277" customWidth="1"/>
    <col min="6658" max="6658" width="4.85546875" style="277" customWidth="1"/>
    <col min="6659" max="6659" width="6.42578125" style="277" customWidth="1"/>
    <col min="6660" max="6660" width="41.85546875" style="277" customWidth="1"/>
    <col min="6661" max="6661" width="11.5703125" style="277" customWidth="1"/>
    <col min="6662" max="6662" width="9.85546875" style="277" customWidth="1"/>
    <col min="6663" max="6663" width="11.85546875" style="277" customWidth="1"/>
    <col min="6664" max="6912" width="9.140625" style="277"/>
    <col min="6913" max="6913" width="3.42578125" style="277" customWidth="1"/>
    <col min="6914" max="6914" width="4.85546875" style="277" customWidth="1"/>
    <col min="6915" max="6915" width="6.42578125" style="277" customWidth="1"/>
    <col min="6916" max="6916" width="41.85546875" style="277" customWidth="1"/>
    <col min="6917" max="6917" width="11.5703125" style="277" customWidth="1"/>
    <col min="6918" max="6918" width="9.85546875" style="277" customWidth="1"/>
    <col min="6919" max="6919" width="11.85546875" style="277" customWidth="1"/>
    <col min="6920" max="7168" width="9.140625" style="277"/>
    <col min="7169" max="7169" width="3.42578125" style="277" customWidth="1"/>
    <col min="7170" max="7170" width="4.85546875" style="277" customWidth="1"/>
    <col min="7171" max="7171" width="6.42578125" style="277" customWidth="1"/>
    <col min="7172" max="7172" width="41.85546875" style="277" customWidth="1"/>
    <col min="7173" max="7173" width="11.5703125" style="277" customWidth="1"/>
    <col min="7174" max="7174" width="9.85546875" style="277" customWidth="1"/>
    <col min="7175" max="7175" width="11.85546875" style="277" customWidth="1"/>
    <col min="7176" max="7424" width="9.140625" style="277"/>
    <col min="7425" max="7425" width="3.42578125" style="277" customWidth="1"/>
    <col min="7426" max="7426" width="4.85546875" style="277" customWidth="1"/>
    <col min="7427" max="7427" width="6.42578125" style="277" customWidth="1"/>
    <col min="7428" max="7428" width="41.85546875" style="277" customWidth="1"/>
    <col min="7429" max="7429" width="11.5703125" style="277" customWidth="1"/>
    <col min="7430" max="7430" width="9.85546875" style="277" customWidth="1"/>
    <col min="7431" max="7431" width="11.85546875" style="277" customWidth="1"/>
    <col min="7432" max="7680" width="9.140625" style="277"/>
    <col min="7681" max="7681" width="3.42578125" style="277" customWidth="1"/>
    <col min="7682" max="7682" width="4.85546875" style="277" customWidth="1"/>
    <col min="7683" max="7683" width="6.42578125" style="277" customWidth="1"/>
    <col min="7684" max="7684" width="41.85546875" style="277" customWidth="1"/>
    <col min="7685" max="7685" width="11.5703125" style="277" customWidth="1"/>
    <col min="7686" max="7686" width="9.85546875" style="277" customWidth="1"/>
    <col min="7687" max="7687" width="11.85546875" style="277" customWidth="1"/>
    <col min="7688" max="7936" width="9.140625" style="277"/>
    <col min="7937" max="7937" width="3.42578125" style="277" customWidth="1"/>
    <col min="7938" max="7938" width="4.85546875" style="277" customWidth="1"/>
    <col min="7939" max="7939" width="6.42578125" style="277" customWidth="1"/>
    <col min="7940" max="7940" width="41.85546875" style="277" customWidth="1"/>
    <col min="7941" max="7941" width="11.5703125" style="277" customWidth="1"/>
    <col min="7942" max="7942" width="9.85546875" style="277" customWidth="1"/>
    <col min="7943" max="7943" width="11.85546875" style="277" customWidth="1"/>
    <col min="7944" max="8192" width="9.140625" style="277"/>
    <col min="8193" max="8193" width="3.42578125" style="277" customWidth="1"/>
    <col min="8194" max="8194" width="4.85546875" style="277" customWidth="1"/>
    <col min="8195" max="8195" width="6.42578125" style="277" customWidth="1"/>
    <col min="8196" max="8196" width="41.85546875" style="277" customWidth="1"/>
    <col min="8197" max="8197" width="11.5703125" style="277" customWidth="1"/>
    <col min="8198" max="8198" width="9.85546875" style="277" customWidth="1"/>
    <col min="8199" max="8199" width="11.85546875" style="277" customWidth="1"/>
    <col min="8200" max="8448" width="9.140625" style="277"/>
    <col min="8449" max="8449" width="3.42578125" style="277" customWidth="1"/>
    <col min="8450" max="8450" width="4.85546875" style="277" customWidth="1"/>
    <col min="8451" max="8451" width="6.42578125" style="277" customWidth="1"/>
    <col min="8452" max="8452" width="41.85546875" style="277" customWidth="1"/>
    <col min="8453" max="8453" width="11.5703125" style="277" customWidth="1"/>
    <col min="8454" max="8454" width="9.85546875" style="277" customWidth="1"/>
    <col min="8455" max="8455" width="11.85546875" style="277" customWidth="1"/>
    <col min="8456" max="8704" width="9.140625" style="277"/>
    <col min="8705" max="8705" width="3.42578125" style="277" customWidth="1"/>
    <col min="8706" max="8706" width="4.85546875" style="277" customWidth="1"/>
    <col min="8707" max="8707" width="6.42578125" style="277" customWidth="1"/>
    <col min="8708" max="8708" width="41.85546875" style="277" customWidth="1"/>
    <col min="8709" max="8709" width="11.5703125" style="277" customWidth="1"/>
    <col min="8710" max="8710" width="9.85546875" style="277" customWidth="1"/>
    <col min="8711" max="8711" width="11.85546875" style="277" customWidth="1"/>
    <col min="8712" max="8960" width="9.140625" style="277"/>
    <col min="8961" max="8961" width="3.42578125" style="277" customWidth="1"/>
    <col min="8962" max="8962" width="4.85546875" style="277" customWidth="1"/>
    <col min="8963" max="8963" width="6.42578125" style="277" customWidth="1"/>
    <col min="8964" max="8964" width="41.85546875" style="277" customWidth="1"/>
    <col min="8965" max="8965" width="11.5703125" style="277" customWidth="1"/>
    <col min="8966" max="8966" width="9.85546875" style="277" customWidth="1"/>
    <col min="8967" max="8967" width="11.85546875" style="277" customWidth="1"/>
    <col min="8968" max="9216" width="9.140625" style="277"/>
    <col min="9217" max="9217" width="3.42578125" style="277" customWidth="1"/>
    <col min="9218" max="9218" width="4.85546875" style="277" customWidth="1"/>
    <col min="9219" max="9219" width="6.42578125" style="277" customWidth="1"/>
    <col min="9220" max="9220" width="41.85546875" style="277" customWidth="1"/>
    <col min="9221" max="9221" width="11.5703125" style="277" customWidth="1"/>
    <col min="9222" max="9222" width="9.85546875" style="277" customWidth="1"/>
    <col min="9223" max="9223" width="11.85546875" style="277" customWidth="1"/>
    <col min="9224" max="9472" width="9.140625" style="277"/>
    <col min="9473" max="9473" width="3.42578125" style="277" customWidth="1"/>
    <col min="9474" max="9474" width="4.85546875" style="277" customWidth="1"/>
    <col min="9475" max="9475" width="6.42578125" style="277" customWidth="1"/>
    <col min="9476" max="9476" width="41.85546875" style="277" customWidth="1"/>
    <col min="9477" max="9477" width="11.5703125" style="277" customWidth="1"/>
    <col min="9478" max="9478" width="9.85546875" style="277" customWidth="1"/>
    <col min="9479" max="9479" width="11.85546875" style="277" customWidth="1"/>
    <col min="9480" max="9728" width="9.140625" style="277"/>
    <col min="9729" max="9729" width="3.42578125" style="277" customWidth="1"/>
    <col min="9730" max="9730" width="4.85546875" style="277" customWidth="1"/>
    <col min="9731" max="9731" width="6.42578125" style="277" customWidth="1"/>
    <col min="9732" max="9732" width="41.85546875" style="277" customWidth="1"/>
    <col min="9733" max="9733" width="11.5703125" style="277" customWidth="1"/>
    <col min="9734" max="9734" width="9.85546875" style="277" customWidth="1"/>
    <col min="9735" max="9735" width="11.85546875" style="277" customWidth="1"/>
    <col min="9736" max="9984" width="9.140625" style="277"/>
    <col min="9985" max="9985" width="3.42578125" style="277" customWidth="1"/>
    <col min="9986" max="9986" width="4.85546875" style="277" customWidth="1"/>
    <col min="9987" max="9987" width="6.42578125" style="277" customWidth="1"/>
    <col min="9988" max="9988" width="41.85546875" style="277" customWidth="1"/>
    <col min="9989" max="9989" width="11.5703125" style="277" customWidth="1"/>
    <col min="9990" max="9990" width="9.85546875" style="277" customWidth="1"/>
    <col min="9991" max="9991" width="11.85546875" style="277" customWidth="1"/>
    <col min="9992" max="10240" width="9.140625" style="277"/>
    <col min="10241" max="10241" width="3.42578125" style="277" customWidth="1"/>
    <col min="10242" max="10242" width="4.85546875" style="277" customWidth="1"/>
    <col min="10243" max="10243" width="6.42578125" style="277" customWidth="1"/>
    <col min="10244" max="10244" width="41.85546875" style="277" customWidth="1"/>
    <col min="10245" max="10245" width="11.5703125" style="277" customWidth="1"/>
    <col min="10246" max="10246" width="9.85546875" style="277" customWidth="1"/>
    <col min="10247" max="10247" width="11.85546875" style="277" customWidth="1"/>
    <col min="10248" max="10496" width="9.140625" style="277"/>
    <col min="10497" max="10497" width="3.42578125" style="277" customWidth="1"/>
    <col min="10498" max="10498" width="4.85546875" style="277" customWidth="1"/>
    <col min="10499" max="10499" width="6.42578125" style="277" customWidth="1"/>
    <col min="10500" max="10500" width="41.85546875" style="277" customWidth="1"/>
    <col min="10501" max="10501" width="11.5703125" style="277" customWidth="1"/>
    <col min="10502" max="10502" width="9.85546875" style="277" customWidth="1"/>
    <col min="10503" max="10503" width="11.85546875" style="277" customWidth="1"/>
    <col min="10504" max="10752" width="9.140625" style="277"/>
    <col min="10753" max="10753" width="3.42578125" style="277" customWidth="1"/>
    <col min="10754" max="10754" width="4.85546875" style="277" customWidth="1"/>
    <col min="10755" max="10755" width="6.42578125" style="277" customWidth="1"/>
    <col min="10756" max="10756" width="41.85546875" style="277" customWidth="1"/>
    <col min="10757" max="10757" width="11.5703125" style="277" customWidth="1"/>
    <col min="10758" max="10758" width="9.85546875" style="277" customWidth="1"/>
    <col min="10759" max="10759" width="11.85546875" style="277" customWidth="1"/>
    <col min="10760" max="11008" width="9.140625" style="277"/>
    <col min="11009" max="11009" width="3.42578125" style="277" customWidth="1"/>
    <col min="11010" max="11010" width="4.85546875" style="277" customWidth="1"/>
    <col min="11011" max="11011" width="6.42578125" style="277" customWidth="1"/>
    <col min="11012" max="11012" width="41.85546875" style="277" customWidth="1"/>
    <col min="11013" max="11013" width="11.5703125" style="277" customWidth="1"/>
    <col min="11014" max="11014" width="9.85546875" style="277" customWidth="1"/>
    <col min="11015" max="11015" width="11.85546875" style="277" customWidth="1"/>
    <col min="11016" max="11264" width="9.140625" style="277"/>
    <col min="11265" max="11265" width="3.42578125" style="277" customWidth="1"/>
    <col min="11266" max="11266" width="4.85546875" style="277" customWidth="1"/>
    <col min="11267" max="11267" width="6.42578125" style="277" customWidth="1"/>
    <col min="11268" max="11268" width="41.85546875" style="277" customWidth="1"/>
    <col min="11269" max="11269" width="11.5703125" style="277" customWidth="1"/>
    <col min="11270" max="11270" width="9.85546875" style="277" customWidth="1"/>
    <col min="11271" max="11271" width="11.85546875" style="277" customWidth="1"/>
    <col min="11272" max="11520" width="9.140625" style="277"/>
    <col min="11521" max="11521" width="3.42578125" style="277" customWidth="1"/>
    <col min="11522" max="11522" width="4.85546875" style="277" customWidth="1"/>
    <col min="11523" max="11523" width="6.42578125" style="277" customWidth="1"/>
    <col min="11524" max="11524" width="41.85546875" style="277" customWidth="1"/>
    <col min="11525" max="11525" width="11.5703125" style="277" customWidth="1"/>
    <col min="11526" max="11526" width="9.85546875" style="277" customWidth="1"/>
    <col min="11527" max="11527" width="11.85546875" style="277" customWidth="1"/>
    <col min="11528" max="11776" width="9.140625" style="277"/>
    <col min="11777" max="11777" width="3.42578125" style="277" customWidth="1"/>
    <col min="11778" max="11778" width="4.85546875" style="277" customWidth="1"/>
    <col min="11779" max="11779" width="6.42578125" style="277" customWidth="1"/>
    <col min="11780" max="11780" width="41.85546875" style="277" customWidth="1"/>
    <col min="11781" max="11781" width="11.5703125" style="277" customWidth="1"/>
    <col min="11782" max="11782" width="9.85546875" style="277" customWidth="1"/>
    <col min="11783" max="11783" width="11.85546875" style="277" customWidth="1"/>
    <col min="11784" max="12032" width="9.140625" style="277"/>
    <col min="12033" max="12033" width="3.42578125" style="277" customWidth="1"/>
    <col min="12034" max="12034" width="4.85546875" style="277" customWidth="1"/>
    <col min="12035" max="12035" width="6.42578125" style="277" customWidth="1"/>
    <col min="12036" max="12036" width="41.85546875" style="277" customWidth="1"/>
    <col min="12037" max="12037" width="11.5703125" style="277" customWidth="1"/>
    <col min="12038" max="12038" width="9.85546875" style="277" customWidth="1"/>
    <col min="12039" max="12039" width="11.85546875" style="277" customWidth="1"/>
    <col min="12040" max="12288" width="9.140625" style="277"/>
    <col min="12289" max="12289" width="3.42578125" style="277" customWidth="1"/>
    <col min="12290" max="12290" width="4.85546875" style="277" customWidth="1"/>
    <col min="12291" max="12291" width="6.42578125" style="277" customWidth="1"/>
    <col min="12292" max="12292" width="41.85546875" style="277" customWidth="1"/>
    <col min="12293" max="12293" width="11.5703125" style="277" customWidth="1"/>
    <col min="12294" max="12294" width="9.85546875" style="277" customWidth="1"/>
    <col min="12295" max="12295" width="11.85546875" style="277" customWidth="1"/>
    <col min="12296" max="12544" width="9.140625" style="277"/>
    <col min="12545" max="12545" width="3.42578125" style="277" customWidth="1"/>
    <col min="12546" max="12546" width="4.85546875" style="277" customWidth="1"/>
    <col min="12547" max="12547" width="6.42578125" style="277" customWidth="1"/>
    <col min="12548" max="12548" width="41.85546875" style="277" customWidth="1"/>
    <col min="12549" max="12549" width="11.5703125" style="277" customWidth="1"/>
    <col min="12550" max="12550" width="9.85546875" style="277" customWidth="1"/>
    <col min="12551" max="12551" width="11.85546875" style="277" customWidth="1"/>
    <col min="12552" max="12800" width="9.140625" style="277"/>
    <col min="12801" max="12801" width="3.42578125" style="277" customWidth="1"/>
    <col min="12802" max="12802" width="4.85546875" style="277" customWidth="1"/>
    <col min="12803" max="12803" width="6.42578125" style="277" customWidth="1"/>
    <col min="12804" max="12804" width="41.85546875" style="277" customWidth="1"/>
    <col min="12805" max="12805" width="11.5703125" style="277" customWidth="1"/>
    <col min="12806" max="12806" width="9.85546875" style="277" customWidth="1"/>
    <col min="12807" max="12807" width="11.85546875" style="277" customWidth="1"/>
    <col min="12808" max="13056" width="9.140625" style="277"/>
    <col min="13057" max="13057" width="3.42578125" style="277" customWidth="1"/>
    <col min="13058" max="13058" width="4.85546875" style="277" customWidth="1"/>
    <col min="13059" max="13059" width="6.42578125" style="277" customWidth="1"/>
    <col min="13060" max="13060" width="41.85546875" style="277" customWidth="1"/>
    <col min="13061" max="13061" width="11.5703125" style="277" customWidth="1"/>
    <col min="13062" max="13062" width="9.85546875" style="277" customWidth="1"/>
    <col min="13063" max="13063" width="11.85546875" style="277" customWidth="1"/>
    <col min="13064" max="13312" width="9.140625" style="277"/>
    <col min="13313" max="13313" width="3.42578125" style="277" customWidth="1"/>
    <col min="13314" max="13314" width="4.85546875" style="277" customWidth="1"/>
    <col min="13315" max="13315" width="6.42578125" style="277" customWidth="1"/>
    <col min="13316" max="13316" width="41.85546875" style="277" customWidth="1"/>
    <col min="13317" max="13317" width="11.5703125" style="277" customWidth="1"/>
    <col min="13318" max="13318" width="9.85546875" style="277" customWidth="1"/>
    <col min="13319" max="13319" width="11.85546875" style="277" customWidth="1"/>
    <col min="13320" max="13568" width="9.140625" style="277"/>
    <col min="13569" max="13569" width="3.42578125" style="277" customWidth="1"/>
    <col min="13570" max="13570" width="4.85546875" style="277" customWidth="1"/>
    <col min="13571" max="13571" width="6.42578125" style="277" customWidth="1"/>
    <col min="13572" max="13572" width="41.85546875" style="277" customWidth="1"/>
    <col min="13573" max="13573" width="11.5703125" style="277" customWidth="1"/>
    <col min="13574" max="13574" width="9.85546875" style="277" customWidth="1"/>
    <col min="13575" max="13575" width="11.85546875" style="277" customWidth="1"/>
    <col min="13576" max="13824" width="9.140625" style="277"/>
    <col min="13825" max="13825" width="3.42578125" style="277" customWidth="1"/>
    <col min="13826" max="13826" width="4.85546875" style="277" customWidth="1"/>
    <col min="13827" max="13827" width="6.42578125" style="277" customWidth="1"/>
    <col min="13828" max="13828" width="41.85546875" style="277" customWidth="1"/>
    <col min="13829" max="13829" width="11.5703125" style="277" customWidth="1"/>
    <col min="13830" max="13830" width="9.85546875" style="277" customWidth="1"/>
    <col min="13831" max="13831" width="11.85546875" style="277" customWidth="1"/>
    <col min="13832" max="14080" width="9.140625" style="277"/>
    <col min="14081" max="14081" width="3.42578125" style="277" customWidth="1"/>
    <col min="14082" max="14082" width="4.85546875" style="277" customWidth="1"/>
    <col min="14083" max="14083" width="6.42578125" style="277" customWidth="1"/>
    <col min="14084" max="14084" width="41.85546875" style="277" customWidth="1"/>
    <col min="14085" max="14085" width="11.5703125" style="277" customWidth="1"/>
    <col min="14086" max="14086" width="9.85546875" style="277" customWidth="1"/>
    <col min="14087" max="14087" width="11.85546875" style="277" customWidth="1"/>
    <col min="14088" max="14336" width="9.140625" style="277"/>
    <col min="14337" max="14337" width="3.42578125" style="277" customWidth="1"/>
    <col min="14338" max="14338" width="4.85546875" style="277" customWidth="1"/>
    <col min="14339" max="14339" width="6.42578125" style="277" customWidth="1"/>
    <col min="14340" max="14340" width="41.85546875" style="277" customWidth="1"/>
    <col min="14341" max="14341" width="11.5703125" style="277" customWidth="1"/>
    <col min="14342" max="14342" width="9.85546875" style="277" customWidth="1"/>
    <col min="14343" max="14343" width="11.85546875" style="277" customWidth="1"/>
    <col min="14344" max="14592" width="9.140625" style="277"/>
    <col min="14593" max="14593" width="3.42578125" style="277" customWidth="1"/>
    <col min="14594" max="14594" width="4.85546875" style="277" customWidth="1"/>
    <col min="14595" max="14595" width="6.42578125" style="277" customWidth="1"/>
    <col min="14596" max="14596" width="41.85546875" style="277" customWidth="1"/>
    <col min="14597" max="14597" width="11.5703125" style="277" customWidth="1"/>
    <col min="14598" max="14598" width="9.85546875" style="277" customWidth="1"/>
    <col min="14599" max="14599" width="11.85546875" style="277" customWidth="1"/>
    <col min="14600" max="14848" width="9.140625" style="277"/>
    <col min="14849" max="14849" width="3.42578125" style="277" customWidth="1"/>
    <col min="14850" max="14850" width="4.85546875" style="277" customWidth="1"/>
    <col min="14851" max="14851" width="6.42578125" style="277" customWidth="1"/>
    <col min="14852" max="14852" width="41.85546875" style="277" customWidth="1"/>
    <col min="14853" max="14853" width="11.5703125" style="277" customWidth="1"/>
    <col min="14854" max="14854" width="9.85546875" style="277" customWidth="1"/>
    <col min="14855" max="14855" width="11.85546875" style="277" customWidth="1"/>
    <col min="14856" max="15104" width="9.140625" style="277"/>
    <col min="15105" max="15105" width="3.42578125" style="277" customWidth="1"/>
    <col min="15106" max="15106" width="4.85546875" style="277" customWidth="1"/>
    <col min="15107" max="15107" width="6.42578125" style="277" customWidth="1"/>
    <col min="15108" max="15108" width="41.85546875" style="277" customWidth="1"/>
    <col min="15109" max="15109" width="11.5703125" style="277" customWidth="1"/>
    <col min="15110" max="15110" width="9.85546875" style="277" customWidth="1"/>
    <col min="15111" max="15111" width="11.85546875" style="277" customWidth="1"/>
    <col min="15112" max="15360" width="9.140625" style="277"/>
    <col min="15361" max="15361" width="3.42578125" style="277" customWidth="1"/>
    <col min="15362" max="15362" width="4.85546875" style="277" customWidth="1"/>
    <col min="15363" max="15363" width="6.42578125" style="277" customWidth="1"/>
    <col min="15364" max="15364" width="41.85546875" style="277" customWidth="1"/>
    <col min="15365" max="15365" width="11.5703125" style="277" customWidth="1"/>
    <col min="15366" max="15366" width="9.85546875" style="277" customWidth="1"/>
    <col min="15367" max="15367" width="11.85546875" style="277" customWidth="1"/>
    <col min="15368" max="15616" width="9.140625" style="277"/>
    <col min="15617" max="15617" width="3.42578125" style="277" customWidth="1"/>
    <col min="15618" max="15618" width="4.85546875" style="277" customWidth="1"/>
    <col min="15619" max="15619" width="6.42578125" style="277" customWidth="1"/>
    <col min="15620" max="15620" width="41.85546875" style="277" customWidth="1"/>
    <col min="15621" max="15621" width="11.5703125" style="277" customWidth="1"/>
    <col min="15622" max="15622" width="9.85546875" style="277" customWidth="1"/>
    <col min="15623" max="15623" width="11.85546875" style="277" customWidth="1"/>
    <col min="15624" max="15872" width="9.140625" style="277"/>
    <col min="15873" max="15873" width="3.42578125" style="277" customWidth="1"/>
    <col min="15874" max="15874" width="4.85546875" style="277" customWidth="1"/>
    <col min="15875" max="15875" width="6.42578125" style="277" customWidth="1"/>
    <col min="15876" max="15876" width="41.85546875" style="277" customWidth="1"/>
    <col min="15877" max="15877" width="11.5703125" style="277" customWidth="1"/>
    <col min="15878" max="15878" width="9.85546875" style="277" customWidth="1"/>
    <col min="15879" max="15879" width="11.85546875" style="277" customWidth="1"/>
    <col min="15880" max="16128" width="9.140625" style="277"/>
    <col min="16129" max="16129" width="3.42578125" style="277" customWidth="1"/>
    <col min="16130" max="16130" width="4.85546875" style="277" customWidth="1"/>
    <col min="16131" max="16131" width="6.42578125" style="277" customWidth="1"/>
    <col min="16132" max="16132" width="41.85546875" style="277" customWidth="1"/>
    <col min="16133" max="16133" width="11.5703125" style="277" customWidth="1"/>
    <col min="16134" max="16134" width="9.85546875" style="277" customWidth="1"/>
    <col min="16135" max="16135" width="11.85546875" style="277" customWidth="1"/>
    <col min="16136" max="16384" width="9.140625" style="277"/>
  </cols>
  <sheetData>
    <row r="2" spans="1:8" ht="15">
      <c r="B2" s="1032" t="s">
        <v>488</v>
      </c>
      <c r="C2" s="1032"/>
      <c r="D2" s="1032"/>
      <c r="E2" s="1032"/>
      <c r="F2" s="1032"/>
      <c r="G2" s="1032"/>
      <c r="H2" s="1032"/>
    </row>
    <row r="3" spans="1:8" ht="47.25" customHeight="1">
      <c r="A3" s="1033" t="s">
        <v>489</v>
      </c>
      <c r="B3" s="1033"/>
      <c r="C3" s="1033"/>
      <c r="D3" s="1033"/>
      <c r="E3" s="1033"/>
      <c r="F3" s="1033"/>
      <c r="G3" s="1033"/>
      <c r="H3" s="1033"/>
    </row>
    <row r="4" spans="1:8" ht="36.75" customHeight="1">
      <c r="A4" s="1034" t="s">
        <v>490</v>
      </c>
      <c r="B4" s="1034"/>
      <c r="C4" s="1034"/>
      <c r="D4" s="1034"/>
      <c r="E4" s="1034"/>
      <c r="F4" s="1034"/>
      <c r="G4" s="1034"/>
      <c r="H4" s="1034"/>
    </row>
    <row r="5" spans="1:8" ht="7.5" customHeight="1">
      <c r="A5" s="451"/>
      <c r="B5" s="451"/>
      <c r="C5" s="451"/>
      <c r="D5" s="451"/>
      <c r="E5" s="451"/>
      <c r="F5" s="451"/>
      <c r="G5" s="451"/>
    </row>
    <row r="6" spans="1:8" ht="13.5" customHeight="1">
      <c r="A6" s="451"/>
      <c r="B6" s="451"/>
      <c r="C6" s="451"/>
      <c r="D6" s="452"/>
      <c r="E6" s="452"/>
      <c r="F6" s="452"/>
      <c r="H6" s="453"/>
    </row>
    <row r="7" spans="1:8" ht="13.5" customHeight="1">
      <c r="A7" s="451"/>
      <c r="B7" s="451"/>
      <c r="C7" s="451"/>
      <c r="D7" s="452"/>
      <c r="E7" s="454"/>
      <c r="F7" s="454"/>
      <c r="H7" s="453"/>
    </row>
    <row r="8" spans="1:8" ht="12.75" customHeight="1">
      <c r="A8" s="451"/>
      <c r="B8" s="451"/>
      <c r="C8" s="451"/>
      <c r="D8" s="452"/>
      <c r="E8" s="455"/>
      <c r="F8" s="455"/>
    </row>
    <row r="9" spans="1:8" ht="13.5" customHeight="1">
      <c r="A9" s="451"/>
      <c r="B9" s="451"/>
      <c r="C9" s="451"/>
      <c r="D9" s="452"/>
      <c r="E9" s="452"/>
      <c r="F9" s="452"/>
      <c r="G9" s="456"/>
    </row>
    <row r="10" spans="1:8" ht="15.75" customHeight="1">
      <c r="A10" s="457"/>
      <c r="B10" s="458"/>
      <c r="C10" s="458"/>
      <c r="D10" s="457"/>
      <c r="E10" s="457"/>
      <c r="F10" s="457"/>
      <c r="H10" s="459" t="s">
        <v>452</v>
      </c>
    </row>
    <row r="11" spans="1:8" ht="56.25" customHeight="1">
      <c r="A11" s="460" t="s">
        <v>491</v>
      </c>
      <c r="B11" s="461" t="s">
        <v>5</v>
      </c>
      <c r="C11" s="461" t="s">
        <v>6</v>
      </c>
      <c r="D11" s="460" t="s">
        <v>8</v>
      </c>
      <c r="E11" s="462" t="s">
        <v>492</v>
      </c>
      <c r="F11" s="462" t="s">
        <v>493</v>
      </c>
      <c r="G11" s="462" t="s">
        <v>458</v>
      </c>
      <c r="H11" s="462" t="s">
        <v>494</v>
      </c>
    </row>
    <row r="12" spans="1:8" ht="12.75" customHeight="1">
      <c r="A12" s="463">
        <v>1</v>
      </c>
      <c r="B12" s="463">
        <v>2</v>
      </c>
      <c r="C12" s="463">
        <v>3</v>
      </c>
      <c r="D12" s="463">
        <v>4</v>
      </c>
      <c r="E12" s="463">
        <v>5</v>
      </c>
      <c r="F12" s="463">
        <v>6</v>
      </c>
      <c r="G12" s="463">
        <v>7</v>
      </c>
      <c r="H12" s="463">
        <v>8</v>
      </c>
    </row>
    <row r="13" spans="1:8" ht="27" customHeight="1" thickBot="1">
      <c r="A13" s="464"/>
      <c r="B13" s="465">
        <v>600</v>
      </c>
      <c r="C13" s="466"/>
      <c r="D13" s="467" t="s">
        <v>495</v>
      </c>
      <c r="E13" s="468"/>
      <c r="F13" s="468"/>
      <c r="G13" s="468"/>
      <c r="H13" s="468"/>
    </row>
    <row r="14" spans="1:8" ht="19.5" customHeight="1">
      <c r="A14" s="469"/>
      <c r="B14" s="469"/>
      <c r="C14" s="470">
        <v>60095</v>
      </c>
      <c r="D14" s="471" t="s">
        <v>496</v>
      </c>
      <c r="E14" s="472"/>
      <c r="F14" s="472"/>
      <c r="G14" s="472"/>
      <c r="H14" s="473"/>
    </row>
    <row r="15" spans="1:8" ht="24" customHeight="1" thickBot="1">
      <c r="A15" s="1035" t="s">
        <v>497</v>
      </c>
      <c r="B15" s="1036"/>
      <c r="C15" s="1036"/>
      <c r="D15" s="1037"/>
      <c r="E15" s="474"/>
      <c r="F15" s="475"/>
      <c r="G15" s="475"/>
      <c r="H15" s="474"/>
    </row>
    <row r="16" spans="1:8" ht="27" customHeight="1" thickTop="1">
      <c r="A16" s="476"/>
      <c r="B16" s="476"/>
      <c r="C16" s="476"/>
      <c r="D16" s="477" t="s">
        <v>498</v>
      </c>
      <c r="E16" s="478">
        <v>1880000</v>
      </c>
      <c r="F16" s="478">
        <v>1880000</v>
      </c>
      <c r="G16" s="479">
        <v>1553921</v>
      </c>
      <c r="H16" s="480">
        <f>G16/F16*100</f>
        <v>82.655372340425544</v>
      </c>
    </row>
    <row r="17" spans="1:8" ht="24.75" customHeight="1">
      <c r="A17" s="476"/>
      <c r="B17" s="476"/>
      <c r="C17" s="476"/>
      <c r="D17" s="481" t="s">
        <v>499</v>
      </c>
      <c r="E17" s="482">
        <v>1870000</v>
      </c>
      <c r="F17" s="482">
        <v>1870000</v>
      </c>
      <c r="G17" s="483">
        <v>1531837</v>
      </c>
      <c r="H17" s="484">
        <f>G17/F17*100</f>
        <v>81.91641711229947</v>
      </c>
    </row>
    <row r="18" spans="1:8">
      <c r="A18" s="485"/>
      <c r="B18" s="485"/>
      <c r="C18" s="485"/>
      <c r="D18" s="485"/>
      <c r="E18" s="485"/>
      <c r="F18" s="485"/>
      <c r="G18" s="485"/>
      <c r="H18" s="485"/>
    </row>
  </sheetData>
  <mergeCells count="4">
    <mergeCell ref="B2:H2"/>
    <mergeCell ref="A3:H3"/>
    <mergeCell ref="A4:H4"/>
    <mergeCell ref="A15:D15"/>
  </mergeCells>
  <printOptions horizontalCentered="1"/>
  <pageMargins left="0.51181102362204722" right="0.19685039370078741" top="0.59055118110236227" bottom="0.55118110236220474" header="0.39370078740157483" footer="0.23622047244094491"/>
  <pageSetup paperSize="9" scale="80" firstPageNumber="279" orientation="portrait" useFirstPageNumber="1" r:id="rId1"/>
  <headerFooter alignWithMargins="0">
    <oddHeader>&amp;C&amp;"Arial,Kursywa"Sprawozdanie z wykonania budżetu Województwa Zachodniopomorskiego za  2013 rok - załączniki
____________________________________________________________________________________</oddHeader>
    <oddFooter>&amp;C&amp;9&amp;P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view="pageBreakPreview" topLeftCell="A7" zoomScaleNormal="100" zoomScaleSheetLayoutView="100" workbookViewId="0">
      <selection activeCell="A104" sqref="A104:A108"/>
    </sheetView>
  </sheetViews>
  <sheetFormatPr defaultRowHeight="15" customHeight="1"/>
  <cols>
    <col min="1" max="1" width="3.85546875" style="486" customWidth="1"/>
    <col min="2" max="2" width="2.140625" style="486" customWidth="1"/>
    <col min="3" max="3" width="2.5703125" style="486" customWidth="1"/>
    <col min="4" max="4" width="53.42578125" style="486" customWidth="1"/>
    <col min="5" max="5" width="11.5703125" style="486" customWidth="1"/>
    <col min="6" max="6" width="12.42578125" style="486" customWidth="1"/>
    <col min="7" max="7" width="12.140625" style="486" customWidth="1"/>
    <col min="8" max="8" width="6.28515625" style="486" customWidth="1"/>
    <col min="9" max="9" width="11.140625" style="486" customWidth="1"/>
    <col min="10" max="10" width="12.28515625" style="486" customWidth="1"/>
    <col min="11" max="11" width="12.140625" style="486" customWidth="1"/>
    <col min="12" max="12" width="6.42578125" style="486" customWidth="1"/>
    <col min="13" max="13" width="13" style="486" customWidth="1"/>
    <col min="14" max="14" width="13.85546875" style="486" bestFit="1" customWidth="1"/>
    <col min="15" max="15" width="12.140625" style="486" bestFit="1" customWidth="1"/>
    <col min="16" max="16384" width="9.140625" style="486"/>
  </cols>
  <sheetData>
    <row r="1" spans="1:14" ht="18">
      <c r="F1" s="487"/>
      <c r="G1" s="487"/>
      <c r="H1" s="487"/>
      <c r="I1" s="488"/>
      <c r="J1" s="1049" t="s">
        <v>500</v>
      </c>
      <c r="K1" s="1049"/>
      <c r="L1" s="1049"/>
    </row>
    <row r="2" spans="1:14" ht="6.75" customHeight="1">
      <c r="I2" s="488"/>
      <c r="J2" s="488"/>
    </row>
    <row r="3" spans="1:14" ht="84.75" customHeight="1">
      <c r="A3" s="1050" t="s">
        <v>501</v>
      </c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</row>
    <row r="4" spans="1:14" ht="12" customHeight="1">
      <c r="A4" s="489"/>
      <c r="B4" s="489"/>
      <c r="C4" s="489"/>
      <c r="D4" s="489"/>
      <c r="E4" s="490"/>
      <c r="F4" s="490"/>
      <c r="G4" s="490"/>
      <c r="H4" s="490"/>
      <c r="I4" s="491"/>
      <c r="J4" s="491"/>
      <c r="K4" s="491"/>
      <c r="L4" s="491"/>
    </row>
    <row r="5" spans="1:14">
      <c r="A5" s="492" t="s">
        <v>1</v>
      </c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</row>
    <row r="6" spans="1:14" ht="14.1" customHeight="1">
      <c r="A6" s="493"/>
      <c r="B6" s="493"/>
      <c r="C6" s="493"/>
      <c r="D6" s="493" t="s">
        <v>1</v>
      </c>
      <c r="E6" s="493"/>
      <c r="F6" s="493"/>
      <c r="G6" s="493"/>
      <c r="H6" s="493"/>
      <c r="I6" s="493"/>
      <c r="J6" s="494"/>
      <c r="K6" s="495" t="s">
        <v>452</v>
      </c>
      <c r="L6" s="493"/>
    </row>
    <row r="7" spans="1:14" ht="14.1" customHeight="1" thickBot="1">
      <c r="A7" s="1051" t="s">
        <v>502</v>
      </c>
      <c r="B7" s="1052"/>
      <c r="C7" s="1051" t="s">
        <v>8</v>
      </c>
      <c r="D7" s="1055"/>
      <c r="E7" s="1057" t="s">
        <v>503</v>
      </c>
      <c r="F7" s="1057"/>
      <c r="G7" s="1057"/>
      <c r="H7" s="1058" t="s">
        <v>504</v>
      </c>
      <c r="I7" s="1060" t="s">
        <v>505</v>
      </c>
      <c r="J7" s="1057"/>
      <c r="K7" s="1057"/>
      <c r="L7" s="1061" t="s">
        <v>506</v>
      </c>
    </row>
    <row r="8" spans="1:14" ht="70.5" customHeight="1">
      <c r="A8" s="1053"/>
      <c r="B8" s="1054"/>
      <c r="C8" s="1053"/>
      <c r="D8" s="1056"/>
      <c r="E8" s="496" t="s">
        <v>507</v>
      </c>
      <c r="F8" s="496" t="s">
        <v>508</v>
      </c>
      <c r="G8" s="496" t="s">
        <v>509</v>
      </c>
      <c r="H8" s="1059"/>
      <c r="I8" s="497" t="s">
        <v>507</v>
      </c>
      <c r="J8" s="496" t="s">
        <v>508</v>
      </c>
      <c r="K8" s="496" t="s">
        <v>509</v>
      </c>
      <c r="L8" s="1062"/>
    </row>
    <row r="9" spans="1:14" s="502" customFormat="1" ht="11.25">
      <c r="A9" s="1038">
        <v>1</v>
      </c>
      <c r="B9" s="1039"/>
      <c r="C9" s="1038">
        <v>2</v>
      </c>
      <c r="D9" s="1040"/>
      <c r="E9" s="498">
        <v>3</v>
      </c>
      <c r="F9" s="498">
        <v>4</v>
      </c>
      <c r="G9" s="498">
        <v>5</v>
      </c>
      <c r="H9" s="499">
        <v>6</v>
      </c>
      <c r="I9" s="500">
        <v>7</v>
      </c>
      <c r="J9" s="498">
        <v>8</v>
      </c>
      <c r="K9" s="498">
        <v>9</v>
      </c>
      <c r="L9" s="501">
        <v>10</v>
      </c>
    </row>
    <row r="10" spans="1:14" s="511" customFormat="1" ht="22.5" customHeight="1" thickBot="1">
      <c r="A10" s="1041"/>
      <c r="B10" s="1042"/>
      <c r="C10" s="503"/>
      <c r="D10" s="504" t="s">
        <v>510</v>
      </c>
      <c r="E10" s="505">
        <f>E12+E162</f>
        <v>64396824</v>
      </c>
      <c r="F10" s="505">
        <f>F12+F162</f>
        <v>107653669</v>
      </c>
      <c r="G10" s="505">
        <f>G12+G162</f>
        <v>106941870.59999999</v>
      </c>
      <c r="H10" s="506">
        <f>G10/F10%</f>
        <v>99.338807114878733</v>
      </c>
      <c r="I10" s="507">
        <f>I12+I162</f>
        <v>63596824</v>
      </c>
      <c r="J10" s="505">
        <f>J12+J162</f>
        <v>105697930</v>
      </c>
      <c r="K10" s="505">
        <f>K12+K162</f>
        <v>104952007.40000001</v>
      </c>
      <c r="L10" s="508">
        <f>K10/J10%</f>
        <v>99.294288355505159</v>
      </c>
      <c r="M10" s="509"/>
      <c r="N10" s="510"/>
    </row>
    <row r="11" spans="1:14" s="511" customFormat="1" ht="17.25" customHeight="1">
      <c r="A11" s="512"/>
      <c r="B11" s="513"/>
      <c r="C11" s="512"/>
      <c r="D11" s="514" t="s">
        <v>226</v>
      </c>
      <c r="E11" s="515"/>
      <c r="F11" s="515"/>
      <c r="G11" s="515"/>
      <c r="H11" s="516"/>
      <c r="I11" s="517"/>
      <c r="J11" s="515"/>
      <c r="K11" s="515"/>
      <c r="L11" s="518"/>
    </row>
    <row r="12" spans="1:14" s="511" customFormat="1" ht="41.25" customHeight="1" thickBot="1">
      <c r="A12" s="1043" t="s">
        <v>511</v>
      </c>
      <c r="B12" s="1044"/>
      <c r="C12" s="1044"/>
      <c r="D12" s="1044"/>
      <c r="E12" s="519">
        <f>E13+E74+E81+E91+E103+E109+E144+E149</f>
        <v>61576000</v>
      </c>
      <c r="F12" s="519">
        <f>F13+F74+F81+F91+F103+F109+F144+F149</f>
        <v>98939616</v>
      </c>
      <c r="G12" s="519">
        <f>G13+G74+G81+G91+G103+G109+G144+G149</f>
        <v>98508512</v>
      </c>
      <c r="H12" s="520">
        <f>G12/F12*100</f>
        <v>99.564275648694661</v>
      </c>
      <c r="I12" s="521">
        <f>I13+I74+I81+I91+I103+I109+I144+I149</f>
        <v>61576000</v>
      </c>
      <c r="J12" s="519">
        <f>J13+J74+J81+J91+J103+J109+J144+J149</f>
        <v>98939616</v>
      </c>
      <c r="K12" s="519">
        <f>K13+K74+K81+K91+K103+K109+K144+K149</f>
        <v>98508512.400000006</v>
      </c>
      <c r="L12" s="522">
        <f>K12/J12*100</f>
        <v>99.564276052981654</v>
      </c>
      <c r="M12" s="509"/>
      <c r="N12" s="510"/>
    </row>
    <row r="13" spans="1:14" ht="18" customHeight="1" thickTop="1">
      <c r="A13" s="1045" t="s">
        <v>55</v>
      </c>
      <c r="B13" s="1046"/>
      <c r="C13" s="1046"/>
      <c r="D13" s="1046"/>
      <c r="E13" s="523">
        <f>E14+E32+E67+E70</f>
        <v>27315000</v>
      </c>
      <c r="F13" s="523">
        <f>F14+F32+F67+F70</f>
        <v>56214876</v>
      </c>
      <c r="G13" s="523">
        <f>G14+G32+G67+G70</f>
        <v>55802358</v>
      </c>
      <c r="H13" s="524">
        <f t="shared" ref="H13:H17" si="0">G13/F13*100</f>
        <v>99.266176447671967</v>
      </c>
      <c r="I13" s="523">
        <f>I14+I32+I67+I70</f>
        <v>27315000</v>
      </c>
      <c r="J13" s="523">
        <f>J14+J32+J67+J70</f>
        <v>56214876</v>
      </c>
      <c r="K13" s="523">
        <f>K14+K32+K67+K70</f>
        <v>55802358.400000006</v>
      </c>
      <c r="L13" s="525">
        <f>K13/J13*100</f>
        <v>99.266177159227396</v>
      </c>
    </row>
    <row r="14" spans="1:14" ht="17.25" customHeight="1">
      <c r="A14" s="526"/>
      <c r="B14" s="1047" t="s">
        <v>62</v>
      </c>
      <c r="C14" s="1048"/>
      <c r="D14" s="1048"/>
      <c r="E14" s="527">
        <f>SUM(E15:E17)</f>
        <v>19665000</v>
      </c>
      <c r="F14" s="527">
        <f>SUM(F15:F17)</f>
        <v>45350738</v>
      </c>
      <c r="G14" s="527">
        <f>SUM(G15:G17)</f>
        <v>45348281</v>
      </c>
      <c r="H14" s="528">
        <f t="shared" si="0"/>
        <v>99.99458222708526</v>
      </c>
      <c r="I14" s="529">
        <f>SUM(I18:I31)</f>
        <v>19665000</v>
      </c>
      <c r="J14" s="527">
        <f t="shared" ref="J14" si="1">SUM(J18:J31)</f>
        <v>45350738</v>
      </c>
      <c r="K14" s="530">
        <f>SUM(K18:K31)-0.3</f>
        <v>45348281.700000003</v>
      </c>
      <c r="L14" s="531">
        <f>K14/J14*100</f>
        <v>99.994583770610319</v>
      </c>
    </row>
    <row r="15" spans="1:14" ht="44.25" customHeight="1">
      <c r="A15" s="532"/>
      <c r="B15" s="533" t="s">
        <v>1</v>
      </c>
      <c r="C15" s="1065" t="s">
        <v>64</v>
      </c>
      <c r="D15" s="1066"/>
      <c r="E15" s="534">
        <v>12400000</v>
      </c>
      <c r="F15" s="535">
        <v>31754000</v>
      </c>
      <c r="G15" s="534">
        <v>31754000</v>
      </c>
      <c r="H15" s="536">
        <f t="shared" si="0"/>
        <v>100</v>
      </c>
      <c r="I15" s="537"/>
      <c r="J15" s="538"/>
      <c r="K15" s="538"/>
      <c r="L15" s="539"/>
    </row>
    <row r="16" spans="1:14" ht="54" customHeight="1">
      <c r="A16" s="532"/>
      <c r="B16" s="540"/>
      <c r="C16" s="1065" t="s">
        <v>73</v>
      </c>
      <c r="D16" s="1066"/>
      <c r="E16" s="534">
        <v>3981000</v>
      </c>
      <c r="F16" s="535">
        <v>9597630</v>
      </c>
      <c r="G16" s="534">
        <v>9597584</v>
      </c>
      <c r="H16" s="536">
        <f t="shared" si="0"/>
        <v>99.999520715009851</v>
      </c>
      <c r="I16" s="541"/>
      <c r="J16" s="542"/>
      <c r="K16" s="542"/>
      <c r="L16" s="543"/>
    </row>
    <row r="17" spans="1:12" ht="51.75" customHeight="1">
      <c r="A17" s="532"/>
      <c r="B17" s="540"/>
      <c r="C17" s="1065" t="s">
        <v>75</v>
      </c>
      <c r="D17" s="1066"/>
      <c r="E17" s="534">
        <v>3284000</v>
      </c>
      <c r="F17" s="535">
        <v>3999108</v>
      </c>
      <c r="G17" s="534">
        <v>3996697</v>
      </c>
      <c r="H17" s="536">
        <f t="shared" si="0"/>
        <v>99.939711555676908</v>
      </c>
      <c r="I17" s="541"/>
      <c r="J17" s="542"/>
      <c r="K17" s="542"/>
      <c r="L17" s="543"/>
    </row>
    <row r="18" spans="1:12" ht="12.95" customHeight="1">
      <c r="A18" s="532"/>
      <c r="B18" s="540"/>
      <c r="C18" s="1063" t="s">
        <v>239</v>
      </c>
      <c r="D18" s="1064"/>
      <c r="E18" s="544"/>
      <c r="F18" s="544"/>
      <c r="G18" s="544"/>
      <c r="H18" s="536"/>
      <c r="I18" s="545">
        <v>31396</v>
      </c>
      <c r="J18" s="546">
        <v>74957</v>
      </c>
      <c r="K18" s="545">
        <v>74957</v>
      </c>
      <c r="L18" s="547">
        <f>K18/J18*100</f>
        <v>100</v>
      </c>
    </row>
    <row r="19" spans="1:12" ht="12.95" customHeight="1">
      <c r="A19" s="532"/>
      <c r="B19" s="540"/>
      <c r="C19" s="1063" t="s">
        <v>240</v>
      </c>
      <c r="D19" s="1064"/>
      <c r="E19" s="544"/>
      <c r="F19" s="544"/>
      <c r="G19" s="544"/>
      <c r="H19" s="536"/>
      <c r="I19" s="534">
        <v>20931</v>
      </c>
      <c r="J19" s="535">
        <v>3961</v>
      </c>
      <c r="K19" s="534">
        <v>3962</v>
      </c>
      <c r="L19" s="548">
        <f t="shared" ref="L19:L31" si="2">K19/J19*100</f>
        <v>100.02524614996213</v>
      </c>
    </row>
    <row r="20" spans="1:12" ht="12.95" customHeight="1">
      <c r="A20" s="532"/>
      <c r="B20" s="540"/>
      <c r="C20" s="1063" t="s">
        <v>241</v>
      </c>
      <c r="D20" s="1064"/>
      <c r="E20" s="544"/>
      <c r="F20" s="544"/>
      <c r="G20" s="544"/>
      <c r="H20" s="536"/>
      <c r="I20" s="534">
        <v>2853675</v>
      </c>
      <c r="J20" s="535">
        <v>2696574</v>
      </c>
      <c r="K20" s="534">
        <v>2696574</v>
      </c>
      <c r="L20" s="548">
        <f t="shared" si="2"/>
        <v>100</v>
      </c>
    </row>
    <row r="21" spans="1:12" ht="12.95" customHeight="1">
      <c r="A21" s="532"/>
      <c r="B21" s="540"/>
      <c r="C21" s="1063" t="s">
        <v>242</v>
      </c>
      <c r="D21" s="1064"/>
      <c r="E21" s="544"/>
      <c r="F21" s="544"/>
      <c r="G21" s="544"/>
      <c r="H21" s="536"/>
      <c r="I21" s="534">
        <v>941876</v>
      </c>
      <c r="J21" s="535">
        <v>7978216</v>
      </c>
      <c r="K21" s="534">
        <v>7978216</v>
      </c>
      <c r="L21" s="548">
        <f t="shared" si="2"/>
        <v>100</v>
      </c>
    </row>
    <row r="22" spans="1:12" ht="12.95" customHeight="1">
      <c r="A22" s="532"/>
      <c r="B22" s="540"/>
      <c r="C22" s="1063" t="s">
        <v>244</v>
      </c>
      <c r="D22" s="1064"/>
      <c r="E22" s="544"/>
      <c r="F22" s="544"/>
      <c r="G22" s="544"/>
      <c r="H22" s="536"/>
      <c r="I22" s="534">
        <v>8393979</v>
      </c>
      <c r="J22" s="535">
        <v>20696621</v>
      </c>
      <c r="K22" s="534">
        <v>20696621</v>
      </c>
      <c r="L22" s="548">
        <f t="shared" si="2"/>
        <v>100</v>
      </c>
    </row>
    <row r="23" spans="1:12" ht="12.95" customHeight="1">
      <c r="A23" s="532"/>
      <c r="B23" s="540"/>
      <c r="C23" s="1063" t="s">
        <v>246</v>
      </c>
      <c r="D23" s="1064"/>
      <c r="E23" s="544"/>
      <c r="F23" s="544"/>
      <c r="G23" s="544"/>
      <c r="H23" s="536"/>
      <c r="I23" s="534">
        <v>2093</v>
      </c>
      <c r="J23" s="535">
        <v>60</v>
      </c>
      <c r="K23" s="534">
        <v>60</v>
      </c>
      <c r="L23" s="548">
        <f t="shared" si="2"/>
        <v>100</v>
      </c>
    </row>
    <row r="24" spans="1:12" ht="12.95" customHeight="1">
      <c r="A24" s="532"/>
      <c r="B24" s="540"/>
      <c r="C24" s="1063" t="s">
        <v>252</v>
      </c>
      <c r="D24" s="1064"/>
      <c r="E24" s="544"/>
      <c r="F24" s="544"/>
      <c r="G24" s="544"/>
      <c r="H24" s="536"/>
      <c r="I24" s="534">
        <v>20000</v>
      </c>
      <c r="J24" s="535">
        <v>19951</v>
      </c>
      <c r="K24" s="534">
        <v>19951</v>
      </c>
      <c r="L24" s="548">
        <f t="shared" si="2"/>
        <v>100</v>
      </c>
    </row>
    <row r="25" spans="1:12" ht="12.95" customHeight="1">
      <c r="A25" s="532"/>
      <c r="B25" s="540"/>
      <c r="C25" s="1063" t="s">
        <v>254</v>
      </c>
      <c r="D25" s="1064"/>
      <c r="E25" s="544"/>
      <c r="F25" s="544"/>
      <c r="G25" s="544"/>
      <c r="H25" s="536"/>
      <c r="I25" s="534">
        <v>36629</v>
      </c>
      <c r="J25" s="535">
        <v>30046</v>
      </c>
      <c r="K25" s="534">
        <v>30046</v>
      </c>
      <c r="L25" s="548">
        <f t="shared" si="2"/>
        <v>100</v>
      </c>
    </row>
    <row r="26" spans="1:12" ht="12.95" customHeight="1">
      <c r="A26" s="532"/>
      <c r="B26" s="540"/>
      <c r="C26" s="1063" t="s">
        <v>255</v>
      </c>
      <c r="D26" s="1064"/>
      <c r="E26" s="544"/>
      <c r="F26" s="544"/>
      <c r="G26" s="544"/>
      <c r="H26" s="536"/>
      <c r="I26" s="534">
        <v>7326</v>
      </c>
      <c r="J26" s="535">
        <v>806</v>
      </c>
      <c r="K26" s="534">
        <v>806</v>
      </c>
      <c r="L26" s="548">
        <f t="shared" si="2"/>
        <v>100</v>
      </c>
    </row>
    <row r="27" spans="1:12">
      <c r="A27" s="532"/>
      <c r="B27" s="540"/>
      <c r="C27" s="1067" t="s">
        <v>261</v>
      </c>
      <c r="D27" s="1068"/>
      <c r="E27" s="544"/>
      <c r="F27" s="544"/>
      <c r="G27" s="544"/>
      <c r="H27" s="536"/>
      <c r="I27" s="534">
        <v>73257</v>
      </c>
      <c r="J27" s="535">
        <v>189199</v>
      </c>
      <c r="K27" s="534">
        <v>189199</v>
      </c>
      <c r="L27" s="548">
        <f t="shared" si="2"/>
        <v>100</v>
      </c>
    </row>
    <row r="28" spans="1:12" ht="27.75" customHeight="1">
      <c r="A28" s="532"/>
      <c r="B28" s="540"/>
      <c r="C28" s="1063" t="s">
        <v>256</v>
      </c>
      <c r="D28" s="1064"/>
      <c r="E28" s="544"/>
      <c r="F28" s="544"/>
      <c r="G28" s="544"/>
      <c r="H28" s="536"/>
      <c r="I28" s="534">
        <v>0</v>
      </c>
      <c r="J28" s="535">
        <v>63609</v>
      </c>
      <c r="K28" s="534">
        <v>63609</v>
      </c>
      <c r="L28" s="548">
        <f t="shared" si="2"/>
        <v>100</v>
      </c>
    </row>
    <row r="29" spans="1:12" ht="12.75" customHeight="1">
      <c r="A29" s="532"/>
      <c r="B29" s="540"/>
      <c r="C29" s="1063" t="s">
        <v>257</v>
      </c>
      <c r="D29" s="1064"/>
      <c r="E29" s="544"/>
      <c r="F29" s="544"/>
      <c r="G29" s="544"/>
      <c r="H29" s="536"/>
      <c r="I29" s="534">
        <v>18838</v>
      </c>
      <c r="J29" s="549">
        <v>0</v>
      </c>
      <c r="K29" s="550">
        <v>0</v>
      </c>
      <c r="L29" s="551">
        <v>0</v>
      </c>
    </row>
    <row r="30" spans="1:12" ht="12.95" customHeight="1">
      <c r="A30" s="532" t="s">
        <v>1</v>
      </c>
      <c r="B30" s="540"/>
      <c r="C30" s="1063" t="s">
        <v>262</v>
      </c>
      <c r="D30" s="1064"/>
      <c r="E30" s="544"/>
      <c r="F30" s="544"/>
      <c r="G30" s="544"/>
      <c r="H30" s="536"/>
      <c r="I30" s="534">
        <v>3981000</v>
      </c>
      <c r="J30" s="535">
        <v>9597630</v>
      </c>
      <c r="K30" s="534">
        <v>9597584</v>
      </c>
      <c r="L30" s="548">
        <f t="shared" si="2"/>
        <v>99.999520715009851</v>
      </c>
    </row>
    <row r="31" spans="1:12" ht="12.95" customHeight="1">
      <c r="A31" s="532"/>
      <c r="B31" s="552"/>
      <c r="C31" s="1063" t="s">
        <v>266</v>
      </c>
      <c r="D31" s="1064"/>
      <c r="E31" s="544"/>
      <c r="F31" s="544"/>
      <c r="G31" s="544"/>
      <c r="H31" s="536"/>
      <c r="I31" s="534">
        <v>3284000</v>
      </c>
      <c r="J31" s="535">
        <v>3999108</v>
      </c>
      <c r="K31" s="534">
        <v>3996697</v>
      </c>
      <c r="L31" s="548">
        <f t="shared" si="2"/>
        <v>99.939711555676908</v>
      </c>
    </row>
    <row r="32" spans="1:12" ht="18" customHeight="1">
      <c r="A32" s="1069" t="s">
        <v>1</v>
      </c>
      <c r="B32" s="1047" t="s">
        <v>76</v>
      </c>
      <c r="C32" s="1048"/>
      <c r="D32" s="1048"/>
      <c r="E32" s="527">
        <f>SUM(E33:E36)</f>
        <v>7600000</v>
      </c>
      <c r="F32" s="527">
        <f>SUM(F33:F36)</f>
        <v>6682213</v>
      </c>
      <c r="G32" s="527">
        <f>SUM(G33:G36)</f>
        <v>6282488</v>
      </c>
      <c r="H32" s="528">
        <f t="shared" ref="H32:H34" si="3">G32/F32*100</f>
        <v>94.018074551050674</v>
      </c>
      <c r="I32" s="529">
        <f>SUM(I37:I66)</f>
        <v>7600000</v>
      </c>
      <c r="J32" s="527">
        <f t="shared" ref="J32" si="4">SUM(J37:J66)</f>
        <v>6682213</v>
      </c>
      <c r="K32" s="530">
        <f>SUM(K37:K66)-0.3</f>
        <v>6282487.7000000002</v>
      </c>
      <c r="L32" s="531">
        <f>K32/J32*100</f>
        <v>94.018070061520049</v>
      </c>
    </row>
    <row r="33" spans="1:12" ht="41.25" customHeight="1">
      <c r="A33" s="1069"/>
      <c r="B33" s="553" t="s">
        <v>1</v>
      </c>
      <c r="C33" s="1065" t="s">
        <v>81</v>
      </c>
      <c r="D33" s="1066"/>
      <c r="E33" s="534">
        <v>5670000</v>
      </c>
      <c r="F33" s="534">
        <v>5011660</v>
      </c>
      <c r="G33" s="534">
        <v>4711864</v>
      </c>
      <c r="H33" s="536">
        <f t="shared" si="3"/>
        <v>94.018029954146925</v>
      </c>
      <c r="I33" s="537"/>
      <c r="J33" s="538"/>
      <c r="K33" s="538"/>
      <c r="L33" s="539"/>
    </row>
    <row r="34" spans="1:12" ht="43.5" customHeight="1">
      <c r="A34" s="1069"/>
      <c r="B34" s="492"/>
      <c r="C34" s="1065" t="s">
        <v>82</v>
      </c>
      <c r="D34" s="1066"/>
      <c r="E34" s="534">
        <v>1890000</v>
      </c>
      <c r="F34" s="534">
        <v>1670553</v>
      </c>
      <c r="G34" s="534">
        <v>1570624</v>
      </c>
      <c r="H34" s="536">
        <f t="shared" si="3"/>
        <v>94.018208341788622</v>
      </c>
      <c r="I34" s="541"/>
      <c r="J34" s="542"/>
      <c r="K34" s="542"/>
      <c r="L34" s="543"/>
    </row>
    <row r="35" spans="1:12" ht="54.75" customHeight="1">
      <c r="A35" s="1069"/>
      <c r="B35" s="492"/>
      <c r="C35" s="1065" t="s">
        <v>85</v>
      </c>
      <c r="D35" s="1066"/>
      <c r="E35" s="534">
        <v>30000</v>
      </c>
      <c r="F35" s="554">
        <v>0</v>
      </c>
      <c r="G35" s="554">
        <v>0</v>
      </c>
      <c r="H35" s="555">
        <v>0</v>
      </c>
      <c r="I35" s="541"/>
      <c r="J35" s="542"/>
      <c r="K35" s="542"/>
      <c r="L35" s="543"/>
    </row>
    <row r="36" spans="1:12" ht="53.25" customHeight="1">
      <c r="A36" s="1069"/>
      <c r="B36" s="492"/>
      <c r="C36" s="1065" t="s">
        <v>75</v>
      </c>
      <c r="D36" s="1066"/>
      <c r="E36" s="534">
        <v>10000</v>
      </c>
      <c r="F36" s="554">
        <v>0</v>
      </c>
      <c r="G36" s="554">
        <v>0</v>
      </c>
      <c r="H36" s="555">
        <v>0</v>
      </c>
      <c r="I36" s="541"/>
      <c r="J36" s="542"/>
      <c r="K36" s="542"/>
      <c r="L36" s="543"/>
    </row>
    <row r="37" spans="1:12" ht="12.95" customHeight="1">
      <c r="A37" s="1069"/>
      <c r="B37" s="492"/>
      <c r="C37" s="1063" t="s">
        <v>269</v>
      </c>
      <c r="D37" s="1064"/>
      <c r="E37" s="556"/>
      <c r="F37" s="556"/>
      <c r="G37" s="556"/>
      <c r="H37" s="557"/>
      <c r="I37" s="545">
        <v>0</v>
      </c>
      <c r="J37" s="546">
        <v>921</v>
      </c>
      <c r="K37" s="545">
        <v>920</v>
      </c>
      <c r="L37" s="547">
        <f t="shared" ref="L37:L64" si="5">K37/J37*100</f>
        <v>99.891422366992401</v>
      </c>
    </row>
    <row r="38" spans="1:12" ht="12.95" customHeight="1">
      <c r="A38" s="1069"/>
      <c r="B38" s="492"/>
      <c r="C38" s="1063" t="s">
        <v>270</v>
      </c>
      <c r="D38" s="1064"/>
      <c r="E38" s="544"/>
      <c r="F38" s="544"/>
      <c r="G38" s="544"/>
      <c r="H38" s="536"/>
      <c r="I38" s="534">
        <v>0</v>
      </c>
      <c r="J38" s="535">
        <v>307</v>
      </c>
      <c r="K38" s="534">
        <v>307</v>
      </c>
      <c r="L38" s="548">
        <f t="shared" si="5"/>
        <v>100</v>
      </c>
    </row>
    <row r="39" spans="1:12" ht="28.5" customHeight="1">
      <c r="A39" s="1069"/>
      <c r="B39" s="492"/>
      <c r="C39" s="1063" t="s">
        <v>271</v>
      </c>
      <c r="D39" s="1064"/>
      <c r="E39" s="544"/>
      <c r="F39" s="544"/>
      <c r="G39" s="544"/>
      <c r="H39" s="536"/>
      <c r="I39" s="534">
        <v>0</v>
      </c>
      <c r="J39" s="535">
        <v>15000</v>
      </c>
      <c r="K39" s="534">
        <v>15000</v>
      </c>
      <c r="L39" s="548">
        <f t="shared" si="5"/>
        <v>100</v>
      </c>
    </row>
    <row r="40" spans="1:12" ht="26.25" customHeight="1">
      <c r="A40" s="1069"/>
      <c r="B40" s="492"/>
      <c r="C40" s="1063" t="s">
        <v>272</v>
      </c>
      <c r="D40" s="1064"/>
      <c r="E40" s="544"/>
      <c r="F40" s="544"/>
      <c r="G40" s="544"/>
      <c r="H40" s="536"/>
      <c r="I40" s="534">
        <v>0</v>
      </c>
      <c r="J40" s="535">
        <v>5000</v>
      </c>
      <c r="K40" s="534">
        <v>5000</v>
      </c>
      <c r="L40" s="548">
        <f t="shared" si="5"/>
        <v>100</v>
      </c>
    </row>
    <row r="41" spans="1:12" ht="12.95" customHeight="1">
      <c r="A41" s="1069"/>
      <c r="B41" s="492"/>
      <c r="C41" s="1063" t="s">
        <v>273</v>
      </c>
      <c r="D41" s="1064"/>
      <c r="E41" s="544"/>
      <c r="F41" s="544"/>
      <c r="G41" s="544"/>
      <c r="H41" s="536"/>
      <c r="I41" s="534">
        <v>1923750</v>
      </c>
      <c r="J41" s="535">
        <v>2159217</v>
      </c>
      <c r="K41" s="534">
        <v>2015129</v>
      </c>
      <c r="L41" s="548">
        <f t="shared" si="5"/>
        <v>93.326840238845847</v>
      </c>
    </row>
    <row r="42" spans="1:12" ht="12.95" customHeight="1">
      <c r="A42" s="1069"/>
      <c r="B42" s="492"/>
      <c r="C42" s="1063" t="s">
        <v>274</v>
      </c>
      <c r="D42" s="1064"/>
      <c r="E42" s="544"/>
      <c r="F42" s="544"/>
      <c r="G42" s="544"/>
      <c r="H42" s="536"/>
      <c r="I42" s="534">
        <v>641250</v>
      </c>
      <c r="J42" s="535">
        <v>719739</v>
      </c>
      <c r="K42" s="534">
        <v>671710</v>
      </c>
      <c r="L42" s="548">
        <f t="shared" si="5"/>
        <v>93.326886551930627</v>
      </c>
    </row>
    <row r="43" spans="1:12" ht="12.95" customHeight="1">
      <c r="A43" s="1069"/>
      <c r="B43" s="492"/>
      <c r="C43" s="1063" t="s">
        <v>275</v>
      </c>
      <c r="D43" s="1064"/>
      <c r="E43" s="544"/>
      <c r="F43" s="544"/>
      <c r="G43" s="544"/>
      <c r="H43" s="536"/>
      <c r="I43" s="534">
        <v>0</v>
      </c>
      <c r="J43" s="535">
        <v>150832</v>
      </c>
      <c r="K43" s="534">
        <v>150831</v>
      </c>
      <c r="L43" s="548">
        <f t="shared" si="5"/>
        <v>99.999337010713901</v>
      </c>
    </row>
    <row r="44" spans="1:12" ht="12.95" customHeight="1">
      <c r="A44" s="1069"/>
      <c r="B44" s="492"/>
      <c r="C44" s="1063" t="s">
        <v>276</v>
      </c>
      <c r="D44" s="1064"/>
      <c r="E44" s="544"/>
      <c r="F44" s="544"/>
      <c r="G44" s="544"/>
      <c r="H44" s="536"/>
      <c r="I44" s="534">
        <v>0</v>
      </c>
      <c r="J44" s="535">
        <v>50278</v>
      </c>
      <c r="K44" s="534">
        <v>50277</v>
      </c>
      <c r="L44" s="548">
        <f t="shared" si="5"/>
        <v>99.998011058514663</v>
      </c>
    </row>
    <row r="45" spans="1:12" ht="12.95" customHeight="1">
      <c r="A45" s="1069"/>
      <c r="B45" s="492"/>
      <c r="C45" s="1063" t="s">
        <v>277</v>
      </c>
      <c r="D45" s="1064"/>
      <c r="E45" s="544"/>
      <c r="F45" s="544"/>
      <c r="G45" s="544"/>
      <c r="H45" s="536"/>
      <c r="I45" s="534">
        <v>327245</v>
      </c>
      <c r="J45" s="535">
        <v>428465</v>
      </c>
      <c r="K45" s="534">
        <v>394637</v>
      </c>
      <c r="L45" s="548">
        <f t="shared" si="5"/>
        <v>92.104839368443152</v>
      </c>
    </row>
    <row r="46" spans="1:12" ht="12.95" customHeight="1">
      <c r="A46" s="1069"/>
      <c r="B46" s="492"/>
      <c r="C46" s="1063" t="s">
        <v>278</v>
      </c>
      <c r="D46" s="1064"/>
      <c r="E46" s="544"/>
      <c r="F46" s="544"/>
      <c r="G46" s="544"/>
      <c r="H46" s="536"/>
      <c r="I46" s="534">
        <v>109082</v>
      </c>
      <c r="J46" s="535">
        <v>142822</v>
      </c>
      <c r="K46" s="534">
        <v>131546</v>
      </c>
      <c r="L46" s="548">
        <f t="shared" si="5"/>
        <v>92.104857795017566</v>
      </c>
    </row>
    <row r="47" spans="1:12" ht="12.95" customHeight="1">
      <c r="A47" s="1069"/>
      <c r="B47" s="492"/>
      <c r="C47" s="1063" t="s">
        <v>279</v>
      </c>
      <c r="D47" s="1064"/>
      <c r="E47" s="544"/>
      <c r="F47" s="544"/>
      <c r="G47" s="544"/>
      <c r="H47" s="536"/>
      <c r="I47" s="534">
        <v>45750</v>
      </c>
      <c r="J47" s="535">
        <v>59400</v>
      </c>
      <c r="K47" s="534">
        <v>53308</v>
      </c>
      <c r="L47" s="548">
        <f t="shared" si="5"/>
        <v>89.744107744107751</v>
      </c>
    </row>
    <row r="48" spans="1:12" ht="12.95" customHeight="1">
      <c r="A48" s="1069"/>
      <c r="B48" s="492"/>
      <c r="C48" s="1063" t="s">
        <v>280</v>
      </c>
      <c r="D48" s="1064"/>
      <c r="E48" s="544"/>
      <c r="F48" s="544"/>
      <c r="G48" s="544"/>
      <c r="H48" s="536"/>
      <c r="I48" s="534">
        <v>15250</v>
      </c>
      <c r="J48" s="535">
        <v>19800</v>
      </c>
      <c r="K48" s="534">
        <v>17770</v>
      </c>
      <c r="L48" s="548">
        <f t="shared" si="5"/>
        <v>89.74747474747474</v>
      </c>
    </row>
    <row r="49" spans="1:12" ht="12.95" customHeight="1">
      <c r="A49" s="1069"/>
      <c r="B49" s="492"/>
      <c r="C49" s="1063" t="s">
        <v>281</v>
      </c>
      <c r="D49" s="1064"/>
      <c r="E49" s="544"/>
      <c r="F49" s="544"/>
      <c r="G49" s="544"/>
      <c r="H49" s="536"/>
      <c r="I49" s="534">
        <v>304050</v>
      </c>
      <c r="J49" s="535">
        <v>248219</v>
      </c>
      <c r="K49" s="534">
        <v>246236</v>
      </c>
      <c r="L49" s="548">
        <f t="shared" si="5"/>
        <v>99.201108698367165</v>
      </c>
    </row>
    <row r="50" spans="1:12" ht="12.95" customHeight="1">
      <c r="A50" s="1069"/>
      <c r="B50" s="492"/>
      <c r="C50" s="1063" t="s">
        <v>282</v>
      </c>
      <c r="D50" s="1064"/>
      <c r="E50" s="544"/>
      <c r="F50" s="544"/>
      <c r="G50" s="544"/>
      <c r="H50" s="536"/>
      <c r="I50" s="534">
        <v>101350</v>
      </c>
      <c r="J50" s="535">
        <v>82739</v>
      </c>
      <c r="K50" s="534">
        <v>82079</v>
      </c>
      <c r="L50" s="548">
        <f t="shared" si="5"/>
        <v>99.202310881204752</v>
      </c>
    </row>
    <row r="51" spans="1:12" ht="12.95" customHeight="1">
      <c r="A51" s="1069"/>
      <c r="B51" s="492"/>
      <c r="C51" s="1063" t="s">
        <v>283</v>
      </c>
      <c r="D51" s="1064"/>
      <c r="E51" s="544"/>
      <c r="F51" s="544"/>
      <c r="G51" s="544"/>
      <c r="H51" s="536"/>
      <c r="I51" s="534">
        <v>85408</v>
      </c>
      <c r="J51" s="535">
        <v>45659</v>
      </c>
      <c r="K51" s="534">
        <v>39139</v>
      </c>
      <c r="L51" s="548">
        <f t="shared" si="5"/>
        <v>85.720230403644408</v>
      </c>
    </row>
    <row r="52" spans="1:12" ht="12.95" customHeight="1">
      <c r="A52" s="558" t="s">
        <v>1</v>
      </c>
      <c r="B52" s="559"/>
      <c r="C52" s="1063" t="s">
        <v>284</v>
      </c>
      <c r="D52" s="1064"/>
      <c r="E52" s="544"/>
      <c r="F52" s="544"/>
      <c r="G52" s="544"/>
      <c r="H52" s="536"/>
      <c r="I52" s="534">
        <v>28470</v>
      </c>
      <c r="J52" s="535">
        <v>15219</v>
      </c>
      <c r="K52" s="534">
        <v>13046</v>
      </c>
      <c r="L52" s="548">
        <f t="shared" si="5"/>
        <v>85.72179512451541</v>
      </c>
    </row>
    <row r="53" spans="1:12" s="560" customFormat="1">
      <c r="A53" s="558"/>
      <c r="B53" s="559"/>
      <c r="C53" s="1063" t="s">
        <v>285</v>
      </c>
      <c r="D53" s="1064"/>
      <c r="E53" s="544"/>
      <c r="F53" s="544"/>
      <c r="G53" s="544"/>
      <c r="H53" s="536"/>
      <c r="I53" s="534">
        <v>2572613</v>
      </c>
      <c r="J53" s="535">
        <v>1614547</v>
      </c>
      <c r="K53" s="534">
        <v>1523478</v>
      </c>
      <c r="L53" s="548">
        <f t="shared" si="5"/>
        <v>94.359470489245595</v>
      </c>
    </row>
    <row r="54" spans="1:12" s="560" customFormat="1">
      <c r="A54" s="558"/>
      <c r="B54" s="559"/>
      <c r="C54" s="1063" t="s">
        <v>286</v>
      </c>
      <c r="D54" s="1064"/>
      <c r="E54" s="544"/>
      <c r="F54" s="544"/>
      <c r="G54" s="544"/>
      <c r="H54" s="536"/>
      <c r="I54" s="534">
        <v>857537</v>
      </c>
      <c r="J54" s="535">
        <v>538182</v>
      </c>
      <c r="K54" s="534">
        <v>507826</v>
      </c>
      <c r="L54" s="548">
        <f t="shared" si="5"/>
        <v>94.359528932591573</v>
      </c>
    </row>
    <row r="55" spans="1:12" ht="24" customHeight="1">
      <c r="A55" s="561"/>
      <c r="B55" s="562"/>
      <c r="C55" s="1070" t="s">
        <v>290</v>
      </c>
      <c r="D55" s="1071"/>
      <c r="E55" s="563"/>
      <c r="F55" s="563"/>
      <c r="G55" s="563"/>
      <c r="H55" s="564"/>
      <c r="I55" s="565">
        <v>0</v>
      </c>
      <c r="J55" s="566">
        <v>24000</v>
      </c>
      <c r="K55" s="565">
        <v>24000</v>
      </c>
      <c r="L55" s="567">
        <f t="shared" si="5"/>
        <v>100</v>
      </c>
    </row>
    <row r="56" spans="1:12" ht="27" customHeight="1">
      <c r="A56" s="558"/>
      <c r="B56" s="559"/>
      <c r="C56" s="1072" t="s">
        <v>291</v>
      </c>
      <c r="D56" s="1073"/>
      <c r="E56" s="568"/>
      <c r="F56" s="568"/>
      <c r="G56" s="568"/>
      <c r="H56" s="569"/>
      <c r="I56" s="545">
        <v>0</v>
      </c>
      <c r="J56" s="546">
        <v>8000</v>
      </c>
      <c r="K56" s="545">
        <v>8000</v>
      </c>
      <c r="L56" s="547">
        <f t="shared" si="5"/>
        <v>100</v>
      </c>
    </row>
    <row r="57" spans="1:12" ht="26.25" customHeight="1">
      <c r="A57" s="558"/>
      <c r="B57" s="559"/>
      <c r="C57" s="1063" t="s">
        <v>292</v>
      </c>
      <c r="D57" s="1064"/>
      <c r="E57" s="544"/>
      <c r="F57" s="544"/>
      <c r="G57" s="544"/>
      <c r="H57" s="536"/>
      <c r="I57" s="534">
        <v>198750</v>
      </c>
      <c r="J57" s="535">
        <v>177000</v>
      </c>
      <c r="K57" s="534">
        <v>171370</v>
      </c>
      <c r="L57" s="548">
        <f t="shared" si="5"/>
        <v>96.819209039548028</v>
      </c>
    </row>
    <row r="58" spans="1:12" ht="25.5" customHeight="1">
      <c r="A58" s="558"/>
      <c r="B58" s="559"/>
      <c r="C58" s="1063" t="s">
        <v>293</v>
      </c>
      <c r="D58" s="1064"/>
      <c r="E58" s="544"/>
      <c r="F58" s="544"/>
      <c r="G58" s="544"/>
      <c r="H58" s="536"/>
      <c r="I58" s="534">
        <v>66250</v>
      </c>
      <c r="J58" s="535">
        <v>59000</v>
      </c>
      <c r="K58" s="534">
        <v>57123</v>
      </c>
      <c r="L58" s="548">
        <f t="shared" si="5"/>
        <v>96.818644067796612</v>
      </c>
    </row>
    <row r="59" spans="1:12" ht="13.5" customHeight="1">
      <c r="A59" s="558"/>
      <c r="B59" s="559"/>
      <c r="C59" s="1063" t="s">
        <v>294</v>
      </c>
      <c r="D59" s="1064"/>
      <c r="E59" s="544"/>
      <c r="F59" s="544"/>
      <c r="G59" s="544"/>
      <c r="H59" s="536"/>
      <c r="I59" s="534">
        <v>176434</v>
      </c>
      <c r="J59" s="535">
        <v>82738</v>
      </c>
      <c r="K59" s="534">
        <v>72332</v>
      </c>
      <c r="L59" s="548">
        <f t="shared" si="5"/>
        <v>87.422949551596602</v>
      </c>
    </row>
    <row r="60" spans="1:12" ht="13.5" customHeight="1">
      <c r="A60" s="558"/>
      <c r="B60" s="559"/>
      <c r="C60" s="1063" t="s">
        <v>295</v>
      </c>
      <c r="D60" s="1064"/>
      <c r="E60" s="544"/>
      <c r="F60" s="544"/>
      <c r="G60" s="544"/>
      <c r="H60" s="536"/>
      <c r="I60" s="534">
        <v>58811</v>
      </c>
      <c r="J60" s="535">
        <v>27579</v>
      </c>
      <c r="K60" s="534">
        <v>24112</v>
      </c>
      <c r="L60" s="548">
        <f t="shared" si="5"/>
        <v>87.428840784654994</v>
      </c>
    </row>
    <row r="61" spans="1:12" ht="13.5" customHeight="1">
      <c r="A61" s="558"/>
      <c r="B61" s="559"/>
      <c r="C61" s="1063" t="s">
        <v>296</v>
      </c>
      <c r="D61" s="1064"/>
      <c r="E61" s="544"/>
      <c r="F61" s="544"/>
      <c r="G61" s="544"/>
      <c r="H61" s="536"/>
      <c r="I61" s="534">
        <v>750</v>
      </c>
      <c r="J61" s="535">
        <v>2512</v>
      </c>
      <c r="K61" s="534">
        <v>2334</v>
      </c>
      <c r="L61" s="548">
        <f t="shared" si="5"/>
        <v>92.914012738853501</v>
      </c>
    </row>
    <row r="62" spans="1:12" ht="13.5" customHeight="1">
      <c r="A62" s="558"/>
      <c r="B62" s="559"/>
      <c r="C62" s="1063" t="s">
        <v>297</v>
      </c>
      <c r="D62" s="1064"/>
      <c r="E62" s="544"/>
      <c r="F62" s="544"/>
      <c r="G62" s="544"/>
      <c r="H62" s="536"/>
      <c r="I62" s="534">
        <v>250</v>
      </c>
      <c r="J62" s="535">
        <v>838</v>
      </c>
      <c r="K62" s="534">
        <v>778</v>
      </c>
      <c r="L62" s="548">
        <f t="shared" si="5"/>
        <v>92.840095465393787</v>
      </c>
    </row>
    <row r="63" spans="1:12" ht="24.75" customHeight="1">
      <c r="A63" s="558"/>
      <c r="B63" s="492"/>
      <c r="C63" s="1063" t="s">
        <v>298</v>
      </c>
      <c r="D63" s="1064"/>
      <c r="E63" s="544"/>
      <c r="F63" s="544"/>
      <c r="G63" s="544"/>
      <c r="H63" s="536"/>
      <c r="I63" s="534">
        <v>35250</v>
      </c>
      <c r="J63" s="535">
        <v>3150</v>
      </c>
      <c r="K63" s="534">
        <v>3150</v>
      </c>
      <c r="L63" s="548">
        <f t="shared" si="5"/>
        <v>100</v>
      </c>
    </row>
    <row r="64" spans="1:12" ht="26.25" customHeight="1">
      <c r="A64" s="558"/>
      <c r="B64" s="492"/>
      <c r="C64" s="1063" t="s">
        <v>299</v>
      </c>
      <c r="D64" s="1064"/>
      <c r="E64" s="544"/>
      <c r="F64" s="544"/>
      <c r="G64" s="544"/>
      <c r="H64" s="536"/>
      <c r="I64" s="534">
        <v>11750</v>
      </c>
      <c r="J64" s="535">
        <v>1050</v>
      </c>
      <c r="K64" s="534">
        <v>1050</v>
      </c>
      <c r="L64" s="548">
        <f t="shared" si="5"/>
        <v>100</v>
      </c>
    </row>
    <row r="65" spans="1:12" ht="14.25" customHeight="1">
      <c r="A65" s="558"/>
      <c r="B65" s="492"/>
      <c r="C65" s="1063" t="s">
        <v>300</v>
      </c>
      <c r="D65" s="1064"/>
      <c r="E65" s="544"/>
      <c r="F65" s="544"/>
      <c r="G65" s="544"/>
      <c r="H65" s="536"/>
      <c r="I65" s="534">
        <v>30000</v>
      </c>
      <c r="J65" s="549">
        <v>0</v>
      </c>
      <c r="K65" s="550">
        <v>0</v>
      </c>
      <c r="L65" s="551">
        <v>0</v>
      </c>
    </row>
    <row r="66" spans="1:12" ht="14.25" customHeight="1">
      <c r="A66" s="558"/>
      <c r="B66" s="492"/>
      <c r="C66" s="1063" t="s">
        <v>301</v>
      </c>
      <c r="D66" s="1064"/>
      <c r="E66" s="544"/>
      <c r="F66" s="544"/>
      <c r="G66" s="544"/>
      <c r="H66" s="536"/>
      <c r="I66" s="534">
        <v>10000</v>
      </c>
      <c r="J66" s="549">
        <v>0</v>
      </c>
      <c r="K66" s="550">
        <v>0</v>
      </c>
      <c r="L66" s="551">
        <v>0</v>
      </c>
    </row>
    <row r="67" spans="1:12" ht="17.25" customHeight="1">
      <c r="A67" s="1069" t="s">
        <v>1</v>
      </c>
      <c r="B67" s="1047" t="s">
        <v>89</v>
      </c>
      <c r="C67" s="1048"/>
      <c r="D67" s="1048"/>
      <c r="E67" s="527">
        <v>0</v>
      </c>
      <c r="F67" s="527">
        <f>F68</f>
        <v>4000000</v>
      </c>
      <c r="G67" s="527">
        <f>G68</f>
        <v>3989665</v>
      </c>
      <c r="H67" s="528">
        <f t="shared" ref="H67:H68" si="6">G67/F67*100</f>
        <v>99.741624999999999</v>
      </c>
      <c r="I67" s="529">
        <f>I69</f>
        <v>0</v>
      </c>
      <c r="J67" s="527">
        <f t="shared" ref="J67:K67" si="7">J69</f>
        <v>4000000</v>
      </c>
      <c r="K67" s="530">
        <f t="shared" si="7"/>
        <v>3989665</v>
      </c>
      <c r="L67" s="531">
        <f>K67/J67*100</f>
        <v>99.741624999999999</v>
      </c>
    </row>
    <row r="68" spans="1:12" s="511" customFormat="1" ht="51" customHeight="1">
      <c r="A68" s="1069"/>
      <c r="B68" s="533" t="s">
        <v>1</v>
      </c>
      <c r="C68" s="1065" t="s">
        <v>73</v>
      </c>
      <c r="D68" s="1066"/>
      <c r="E68" s="570">
        <v>0</v>
      </c>
      <c r="F68" s="535">
        <v>4000000</v>
      </c>
      <c r="G68" s="534">
        <v>3989665</v>
      </c>
      <c r="H68" s="536">
        <f t="shared" si="6"/>
        <v>99.741624999999999</v>
      </c>
      <c r="I68" s="537"/>
      <c r="J68" s="538"/>
      <c r="K68" s="538"/>
      <c r="L68" s="539"/>
    </row>
    <row r="69" spans="1:12" s="511" customFormat="1" ht="12.95" customHeight="1">
      <c r="A69" s="1069"/>
      <c r="B69" s="552"/>
      <c r="C69" s="1065" t="s">
        <v>262</v>
      </c>
      <c r="D69" s="1066"/>
      <c r="E69" s="544"/>
      <c r="F69" s="544"/>
      <c r="G69" s="544"/>
      <c r="H69" s="536"/>
      <c r="I69" s="571">
        <v>0</v>
      </c>
      <c r="J69" s="572">
        <v>4000000</v>
      </c>
      <c r="K69" s="573">
        <v>3989665</v>
      </c>
      <c r="L69" s="547">
        <f t="shared" ref="L69" si="8">K69/J69*100</f>
        <v>99.741624999999999</v>
      </c>
    </row>
    <row r="70" spans="1:12" ht="15.75" customHeight="1">
      <c r="A70" s="1069"/>
      <c r="B70" s="1047" t="s">
        <v>90</v>
      </c>
      <c r="C70" s="1048"/>
      <c r="D70" s="1048"/>
      <c r="E70" s="527">
        <f>E71</f>
        <v>50000</v>
      </c>
      <c r="F70" s="527">
        <f t="shared" ref="F70:G70" si="9">F71</f>
        <v>181925</v>
      </c>
      <c r="G70" s="527">
        <f t="shared" si="9"/>
        <v>181924</v>
      </c>
      <c r="H70" s="528">
        <f>G70/F70*100</f>
        <v>99.999450322935274</v>
      </c>
      <c r="I70" s="529">
        <f>SUM(I72:I73)</f>
        <v>50000</v>
      </c>
      <c r="J70" s="527">
        <f t="shared" ref="J70:K70" si="10">SUM(J72:J73)</f>
        <v>181925</v>
      </c>
      <c r="K70" s="530">
        <f t="shared" si="10"/>
        <v>181924</v>
      </c>
      <c r="L70" s="531">
        <f>K70/J70*100</f>
        <v>99.999450322935274</v>
      </c>
    </row>
    <row r="71" spans="1:12" s="511" customFormat="1" ht="43.5" customHeight="1">
      <c r="A71" s="1069"/>
      <c r="B71" s="574"/>
      <c r="C71" s="1065" t="s">
        <v>64</v>
      </c>
      <c r="D71" s="1066"/>
      <c r="E71" s="570">
        <v>50000</v>
      </c>
      <c r="F71" s="535">
        <v>181925</v>
      </c>
      <c r="G71" s="534">
        <v>181924</v>
      </c>
      <c r="H71" s="536">
        <f t="shared" ref="H71" si="11">G71/F71*100</f>
        <v>99.999450322935274</v>
      </c>
      <c r="I71" s="537"/>
      <c r="J71" s="538"/>
      <c r="K71" s="538"/>
      <c r="L71" s="539"/>
    </row>
    <row r="72" spans="1:12" s="511" customFormat="1">
      <c r="A72" s="1069"/>
      <c r="B72" s="540" t="s">
        <v>1</v>
      </c>
      <c r="C72" s="1074" t="s">
        <v>261</v>
      </c>
      <c r="D72" s="1075"/>
      <c r="E72" s="544"/>
      <c r="F72" s="556"/>
      <c r="G72" s="556"/>
      <c r="H72" s="557"/>
      <c r="I72" s="575">
        <v>50000</v>
      </c>
      <c r="J72" s="546">
        <v>177025</v>
      </c>
      <c r="K72" s="576">
        <v>177024</v>
      </c>
      <c r="L72" s="547">
        <f t="shared" ref="L72:L73" si="12">K72/J72*100</f>
        <v>99.999435108035584</v>
      </c>
    </row>
    <row r="73" spans="1:12" s="511" customFormat="1" ht="26.25" customHeight="1">
      <c r="A73" s="558"/>
      <c r="B73" s="540"/>
      <c r="C73" s="1063" t="s">
        <v>256</v>
      </c>
      <c r="D73" s="1064"/>
      <c r="E73" s="544"/>
      <c r="F73" s="556"/>
      <c r="G73" s="556"/>
      <c r="H73" s="557"/>
      <c r="I73" s="534">
        <v>0</v>
      </c>
      <c r="J73" s="535">
        <v>4900</v>
      </c>
      <c r="K73" s="534">
        <v>4900</v>
      </c>
      <c r="L73" s="547">
        <f t="shared" si="12"/>
        <v>100</v>
      </c>
    </row>
    <row r="74" spans="1:12" ht="16.5" customHeight="1">
      <c r="A74" s="1076" t="s">
        <v>101</v>
      </c>
      <c r="B74" s="1077"/>
      <c r="C74" s="1077"/>
      <c r="D74" s="1077"/>
      <c r="E74" s="577">
        <f>E75+E78</f>
        <v>31400000</v>
      </c>
      <c r="F74" s="577">
        <f t="shared" ref="F74:G74" si="13">F75+F78</f>
        <v>39096850</v>
      </c>
      <c r="G74" s="577">
        <f t="shared" si="13"/>
        <v>39096847</v>
      </c>
      <c r="H74" s="524">
        <f t="shared" ref="H74:H76" si="14">G74/F74*100</f>
        <v>99.999992326747559</v>
      </c>
      <c r="I74" s="577">
        <f>I75+I78</f>
        <v>31400000</v>
      </c>
      <c r="J74" s="577">
        <f t="shared" ref="J74:K74" si="15">J75+J78</f>
        <v>39096850</v>
      </c>
      <c r="K74" s="577">
        <f t="shared" si="15"/>
        <v>39096847</v>
      </c>
      <c r="L74" s="525">
        <f>K74/J74*100</f>
        <v>99.999992326747559</v>
      </c>
    </row>
    <row r="75" spans="1:12" ht="15.75" customHeight="1">
      <c r="A75" s="1069" t="s">
        <v>1</v>
      </c>
      <c r="B75" s="1047" t="s">
        <v>109</v>
      </c>
      <c r="C75" s="1048"/>
      <c r="D75" s="1048"/>
      <c r="E75" s="527">
        <f>E76</f>
        <v>31400000</v>
      </c>
      <c r="F75" s="527">
        <f t="shared" ref="F75:G75" si="16">F76</f>
        <v>39053609</v>
      </c>
      <c r="G75" s="527">
        <f t="shared" si="16"/>
        <v>39053607</v>
      </c>
      <c r="H75" s="528">
        <f t="shared" si="14"/>
        <v>99.999994878834372</v>
      </c>
      <c r="I75" s="529">
        <f>I77</f>
        <v>31400000</v>
      </c>
      <c r="J75" s="527">
        <f>J77</f>
        <v>39053609</v>
      </c>
      <c r="K75" s="527">
        <f>K77</f>
        <v>39053607</v>
      </c>
      <c r="L75" s="531">
        <f>K75/J75*100</f>
        <v>99.999994878834372</v>
      </c>
    </row>
    <row r="76" spans="1:12" s="511" customFormat="1" ht="40.5" customHeight="1">
      <c r="A76" s="1069"/>
      <c r="B76" s="574"/>
      <c r="C76" s="1065" t="s">
        <v>64</v>
      </c>
      <c r="D76" s="1066"/>
      <c r="E76" s="570">
        <v>31400000</v>
      </c>
      <c r="F76" s="535">
        <v>39053609</v>
      </c>
      <c r="G76" s="534">
        <v>39053607</v>
      </c>
      <c r="H76" s="536">
        <f t="shared" si="14"/>
        <v>99.999994878834372</v>
      </c>
      <c r="I76" s="537"/>
      <c r="J76" s="538"/>
      <c r="K76" s="538"/>
      <c r="L76" s="539"/>
    </row>
    <row r="77" spans="1:12" s="511" customFormat="1" ht="39.75" customHeight="1">
      <c r="A77" s="1069"/>
      <c r="B77" s="540" t="s">
        <v>1</v>
      </c>
      <c r="C77" s="1065" t="s">
        <v>339</v>
      </c>
      <c r="D77" s="1066"/>
      <c r="E77" s="544"/>
      <c r="F77" s="544"/>
      <c r="G77" s="544"/>
      <c r="H77" s="536"/>
      <c r="I77" s="571">
        <v>31400000</v>
      </c>
      <c r="J77" s="578">
        <v>39053609</v>
      </c>
      <c r="K77" s="578">
        <v>39053607</v>
      </c>
      <c r="L77" s="547">
        <f t="shared" ref="L77" si="17">K77/J77*100</f>
        <v>99.999994878834372</v>
      </c>
    </row>
    <row r="78" spans="1:12" ht="15.75" customHeight="1">
      <c r="A78" s="1069"/>
      <c r="B78" s="1047" t="s">
        <v>119</v>
      </c>
      <c r="C78" s="1048"/>
      <c r="D78" s="1048"/>
      <c r="E78" s="527">
        <f>E79</f>
        <v>0</v>
      </c>
      <c r="F78" s="527">
        <f t="shared" ref="F78:G78" si="18">F79</f>
        <v>43241</v>
      </c>
      <c r="G78" s="527">
        <f t="shared" si="18"/>
        <v>43240</v>
      </c>
      <c r="H78" s="528">
        <v>100</v>
      </c>
      <c r="I78" s="529">
        <f>I80</f>
        <v>0</v>
      </c>
      <c r="J78" s="527">
        <f t="shared" ref="J78:K78" si="19">J80</f>
        <v>43241</v>
      </c>
      <c r="K78" s="530">
        <f t="shared" si="19"/>
        <v>43240</v>
      </c>
      <c r="L78" s="531">
        <f>K78/J78*100</f>
        <v>99.997687380032843</v>
      </c>
    </row>
    <row r="79" spans="1:12" ht="39" customHeight="1">
      <c r="A79" s="1069"/>
      <c r="B79" s="574"/>
      <c r="C79" s="1065" t="s">
        <v>64</v>
      </c>
      <c r="D79" s="1066"/>
      <c r="E79" s="570">
        <v>0</v>
      </c>
      <c r="F79" s="579">
        <v>43241</v>
      </c>
      <c r="G79" s="580">
        <v>43240</v>
      </c>
      <c r="H79" s="536">
        <f t="shared" ref="H79" si="20">G79/F79*100</f>
        <v>99.997687380032843</v>
      </c>
      <c r="I79" s="537"/>
      <c r="J79" s="538"/>
      <c r="K79" s="538"/>
      <c r="L79" s="539"/>
    </row>
    <row r="80" spans="1:12" s="511" customFormat="1" ht="16.5" customHeight="1">
      <c r="A80" s="1069"/>
      <c r="B80" s="540" t="s">
        <v>1</v>
      </c>
      <c r="C80" s="1065" t="s">
        <v>244</v>
      </c>
      <c r="D80" s="1066"/>
      <c r="E80" s="544"/>
      <c r="F80" s="544"/>
      <c r="G80" s="544"/>
      <c r="H80" s="536"/>
      <c r="I80" s="571"/>
      <c r="J80" s="578">
        <v>43241</v>
      </c>
      <c r="K80" s="578">
        <v>43240</v>
      </c>
      <c r="L80" s="547">
        <f t="shared" ref="L80" si="21">K80/J80*100</f>
        <v>99.997687380032843</v>
      </c>
    </row>
    <row r="81" spans="1:12" ht="16.5" customHeight="1">
      <c r="A81" s="1076" t="s">
        <v>129</v>
      </c>
      <c r="B81" s="1077"/>
      <c r="C81" s="1077"/>
      <c r="D81" s="1077"/>
      <c r="E81" s="577">
        <f>E82+E85+E88</f>
        <v>318000</v>
      </c>
      <c r="F81" s="577">
        <f t="shared" ref="F81:G81" si="22">F82+F85+F88</f>
        <v>100000</v>
      </c>
      <c r="G81" s="577">
        <f t="shared" si="22"/>
        <v>100000</v>
      </c>
      <c r="H81" s="524">
        <f t="shared" ref="H81" si="23">G81/F81*100</f>
        <v>100</v>
      </c>
      <c r="I81" s="577">
        <f>I82+I85+I88</f>
        <v>318000</v>
      </c>
      <c r="J81" s="577">
        <f t="shared" ref="J81:K81" si="24">J82+J85+J88</f>
        <v>100000</v>
      </c>
      <c r="K81" s="577">
        <f t="shared" si="24"/>
        <v>100000</v>
      </c>
      <c r="L81" s="525">
        <f>K81/J81*100</f>
        <v>100</v>
      </c>
    </row>
    <row r="82" spans="1:12" ht="15" customHeight="1">
      <c r="A82" s="1069" t="s">
        <v>1</v>
      </c>
      <c r="B82" s="1047" t="s">
        <v>131</v>
      </c>
      <c r="C82" s="1048"/>
      <c r="D82" s="1048"/>
      <c r="E82" s="527">
        <f>E83</f>
        <v>18000</v>
      </c>
      <c r="F82" s="581">
        <f t="shared" ref="F82:G82" si="25">F83</f>
        <v>0</v>
      </c>
      <c r="G82" s="581">
        <f t="shared" si="25"/>
        <v>0</v>
      </c>
      <c r="H82" s="582">
        <v>0</v>
      </c>
      <c r="I82" s="529">
        <f>I84</f>
        <v>18000</v>
      </c>
      <c r="J82" s="581">
        <f t="shared" ref="J82:K82" si="26">J84</f>
        <v>0</v>
      </c>
      <c r="K82" s="583">
        <f t="shared" si="26"/>
        <v>0</v>
      </c>
      <c r="L82" s="581">
        <v>0</v>
      </c>
    </row>
    <row r="83" spans="1:12" s="511" customFormat="1" ht="40.5" customHeight="1">
      <c r="A83" s="1069"/>
      <c r="B83" s="574"/>
      <c r="C83" s="1065" t="s">
        <v>64</v>
      </c>
      <c r="D83" s="1066"/>
      <c r="E83" s="570">
        <v>18000</v>
      </c>
      <c r="F83" s="551">
        <v>0</v>
      </c>
      <c r="G83" s="551">
        <v>0</v>
      </c>
      <c r="H83" s="584">
        <v>0</v>
      </c>
      <c r="I83" s="537"/>
      <c r="J83" s="538"/>
      <c r="K83" s="538"/>
      <c r="L83" s="539"/>
    </row>
    <row r="84" spans="1:12" s="511" customFormat="1" ht="17.25" customHeight="1">
      <c r="A84" s="1069"/>
      <c r="B84" s="540" t="s">
        <v>1</v>
      </c>
      <c r="C84" s="1065" t="s">
        <v>244</v>
      </c>
      <c r="D84" s="1066"/>
      <c r="E84" s="544"/>
      <c r="F84" s="544"/>
      <c r="G84" s="544"/>
      <c r="H84" s="536"/>
      <c r="I84" s="571">
        <v>18000</v>
      </c>
      <c r="J84" s="585">
        <v>0</v>
      </c>
      <c r="K84" s="585">
        <v>0</v>
      </c>
      <c r="L84" s="585">
        <v>0</v>
      </c>
    </row>
    <row r="85" spans="1:12" ht="15.75" customHeight="1">
      <c r="A85" s="1069"/>
      <c r="B85" s="1047" t="s">
        <v>132</v>
      </c>
      <c r="C85" s="1048"/>
      <c r="D85" s="1048"/>
      <c r="E85" s="527">
        <f>E86</f>
        <v>200000</v>
      </c>
      <c r="F85" s="581">
        <f t="shared" ref="F85:G85" si="27">F86</f>
        <v>0</v>
      </c>
      <c r="G85" s="581">
        <f t="shared" si="27"/>
        <v>0</v>
      </c>
      <c r="H85" s="582">
        <v>0</v>
      </c>
      <c r="I85" s="529">
        <f>I87</f>
        <v>200000</v>
      </c>
      <c r="J85" s="581">
        <f t="shared" ref="J85:K85" si="28">J87</f>
        <v>0</v>
      </c>
      <c r="K85" s="583">
        <f t="shared" si="28"/>
        <v>0</v>
      </c>
      <c r="L85" s="581">
        <v>0</v>
      </c>
    </row>
    <row r="86" spans="1:12" s="511" customFormat="1" ht="42.75" customHeight="1">
      <c r="A86" s="1069"/>
      <c r="B86" s="574"/>
      <c r="C86" s="1065" t="s">
        <v>64</v>
      </c>
      <c r="D86" s="1066"/>
      <c r="E86" s="570">
        <v>200000</v>
      </c>
      <c r="F86" s="551">
        <v>0</v>
      </c>
      <c r="G86" s="551">
        <v>0</v>
      </c>
      <c r="H86" s="584">
        <v>0</v>
      </c>
      <c r="I86" s="537"/>
      <c r="J86" s="538"/>
      <c r="K86" s="538"/>
      <c r="L86" s="539"/>
    </row>
    <row r="87" spans="1:12" s="511" customFormat="1" ht="18" customHeight="1">
      <c r="A87" s="1069"/>
      <c r="B87" s="540" t="s">
        <v>1</v>
      </c>
      <c r="C87" s="1065" t="s">
        <v>244</v>
      </c>
      <c r="D87" s="1066"/>
      <c r="E87" s="544"/>
      <c r="F87" s="544"/>
      <c r="G87" s="544"/>
      <c r="H87" s="536"/>
      <c r="I87" s="571">
        <v>200000</v>
      </c>
      <c r="J87" s="585">
        <v>0</v>
      </c>
      <c r="K87" s="585">
        <v>0</v>
      </c>
      <c r="L87" s="585">
        <v>0</v>
      </c>
    </row>
    <row r="88" spans="1:12" ht="17.25" customHeight="1">
      <c r="A88" s="1069"/>
      <c r="B88" s="1047" t="s">
        <v>133</v>
      </c>
      <c r="C88" s="1048"/>
      <c r="D88" s="1048"/>
      <c r="E88" s="527">
        <f>E89</f>
        <v>100000</v>
      </c>
      <c r="F88" s="527">
        <f t="shared" ref="F88:G88" si="29">F89</f>
        <v>100000</v>
      </c>
      <c r="G88" s="527">
        <f t="shared" si="29"/>
        <v>100000</v>
      </c>
      <c r="H88" s="528">
        <f t="shared" ref="H88:H89" si="30">G88/F88*100</f>
        <v>100</v>
      </c>
      <c r="I88" s="529">
        <f>I90</f>
        <v>100000</v>
      </c>
      <c r="J88" s="527">
        <f>J90</f>
        <v>100000</v>
      </c>
      <c r="K88" s="527">
        <f>K90</f>
        <v>100000</v>
      </c>
      <c r="L88" s="531">
        <f>K88/J88*100</f>
        <v>100</v>
      </c>
    </row>
    <row r="89" spans="1:12" s="511" customFormat="1" ht="42" customHeight="1">
      <c r="A89" s="1069"/>
      <c r="B89" s="574"/>
      <c r="C89" s="1065" t="s">
        <v>64</v>
      </c>
      <c r="D89" s="1066"/>
      <c r="E89" s="570">
        <v>100000</v>
      </c>
      <c r="F89" s="570">
        <v>100000</v>
      </c>
      <c r="G89" s="570">
        <v>100000</v>
      </c>
      <c r="H89" s="536">
        <f t="shared" si="30"/>
        <v>100</v>
      </c>
      <c r="I89" s="537"/>
      <c r="J89" s="538"/>
      <c r="K89" s="538"/>
      <c r="L89" s="539"/>
    </row>
    <row r="90" spans="1:12" s="511" customFormat="1">
      <c r="A90" s="1069"/>
      <c r="B90" s="540" t="s">
        <v>1</v>
      </c>
      <c r="C90" s="1065" t="s">
        <v>244</v>
      </c>
      <c r="D90" s="1066"/>
      <c r="E90" s="544"/>
      <c r="F90" s="544"/>
      <c r="G90" s="544"/>
      <c r="H90" s="536"/>
      <c r="I90" s="571">
        <v>100000</v>
      </c>
      <c r="J90" s="586">
        <v>100000</v>
      </c>
      <c r="K90" s="586">
        <v>100000</v>
      </c>
      <c r="L90" s="547">
        <f t="shared" ref="L90" si="31">K90/J90*100</f>
        <v>100</v>
      </c>
    </row>
    <row r="91" spans="1:12" ht="16.5" customHeight="1">
      <c r="A91" s="1076" t="s">
        <v>134</v>
      </c>
      <c r="B91" s="1077"/>
      <c r="C91" s="1077"/>
      <c r="D91" s="1077"/>
      <c r="E91" s="577">
        <f>E92</f>
        <v>563000</v>
      </c>
      <c r="F91" s="577">
        <f t="shared" ref="F91:G92" si="32">F92</f>
        <v>552000</v>
      </c>
      <c r="G91" s="577">
        <f t="shared" si="32"/>
        <v>552000</v>
      </c>
      <c r="H91" s="524">
        <f t="shared" ref="H91:H93" si="33">G91/F91*100</f>
        <v>100</v>
      </c>
      <c r="I91" s="577">
        <f>I92</f>
        <v>563000</v>
      </c>
      <c r="J91" s="577">
        <f t="shared" ref="J91:K91" si="34">J92</f>
        <v>552000</v>
      </c>
      <c r="K91" s="577">
        <f t="shared" si="34"/>
        <v>552000</v>
      </c>
      <c r="L91" s="525">
        <f>K91/J91*100</f>
        <v>100</v>
      </c>
    </row>
    <row r="92" spans="1:12" ht="17.25" customHeight="1">
      <c r="A92" s="1069" t="s">
        <v>1</v>
      </c>
      <c r="B92" s="1047" t="s">
        <v>135</v>
      </c>
      <c r="C92" s="1048"/>
      <c r="D92" s="1048"/>
      <c r="E92" s="527">
        <f>E93</f>
        <v>563000</v>
      </c>
      <c r="F92" s="527">
        <f t="shared" si="32"/>
        <v>552000</v>
      </c>
      <c r="G92" s="527">
        <f t="shared" si="32"/>
        <v>552000</v>
      </c>
      <c r="H92" s="528">
        <f t="shared" si="33"/>
        <v>100</v>
      </c>
      <c r="I92" s="529">
        <f>SUM(I94:I102)</f>
        <v>563000</v>
      </c>
      <c r="J92" s="527">
        <f>SUM(J94:J102)</f>
        <v>552000</v>
      </c>
      <c r="K92" s="527">
        <f>SUM(K94:K102)</f>
        <v>552000</v>
      </c>
      <c r="L92" s="531">
        <f>K92/J92*100</f>
        <v>100</v>
      </c>
    </row>
    <row r="93" spans="1:12" ht="42" customHeight="1">
      <c r="A93" s="1069"/>
      <c r="B93" s="553" t="s">
        <v>1</v>
      </c>
      <c r="C93" s="1065" t="s">
        <v>64</v>
      </c>
      <c r="D93" s="1066"/>
      <c r="E93" s="570">
        <v>563000</v>
      </c>
      <c r="F93" s="535">
        <v>552000</v>
      </c>
      <c r="G93" s="534">
        <v>552000</v>
      </c>
      <c r="H93" s="536">
        <f t="shared" si="33"/>
        <v>100</v>
      </c>
      <c r="I93" s="537"/>
      <c r="J93" s="538"/>
      <c r="K93" s="538"/>
      <c r="L93" s="539"/>
    </row>
    <row r="94" spans="1:12" ht="13.5" customHeight="1">
      <c r="A94" s="1069"/>
      <c r="B94" s="492"/>
      <c r="C94" s="1078" t="s">
        <v>234</v>
      </c>
      <c r="D94" s="1079"/>
      <c r="E94" s="544"/>
      <c r="F94" s="544"/>
      <c r="G94" s="544"/>
      <c r="H94" s="536"/>
      <c r="I94" s="571">
        <v>390371</v>
      </c>
      <c r="J94" s="586">
        <v>390371</v>
      </c>
      <c r="K94" s="586">
        <v>390371</v>
      </c>
      <c r="L94" s="547">
        <f t="shared" ref="L94:L102" si="35">K94/J94*100</f>
        <v>100</v>
      </c>
    </row>
    <row r="95" spans="1:12" ht="13.5" customHeight="1">
      <c r="A95" s="1069"/>
      <c r="B95" s="492"/>
      <c r="C95" s="1078" t="s">
        <v>235</v>
      </c>
      <c r="D95" s="1079"/>
      <c r="E95" s="544"/>
      <c r="F95" s="544"/>
      <c r="G95" s="544"/>
      <c r="H95" s="536"/>
      <c r="I95" s="587">
        <v>37141</v>
      </c>
      <c r="J95" s="588">
        <v>37141</v>
      </c>
      <c r="K95" s="587">
        <v>37141</v>
      </c>
      <c r="L95" s="547">
        <f t="shared" si="35"/>
        <v>100</v>
      </c>
    </row>
    <row r="96" spans="1:12" ht="13.5" customHeight="1">
      <c r="A96" s="1069"/>
      <c r="B96" s="492"/>
      <c r="C96" s="1078" t="s">
        <v>236</v>
      </c>
      <c r="D96" s="1079"/>
      <c r="E96" s="544"/>
      <c r="F96" s="544"/>
      <c r="G96" s="544"/>
      <c r="H96" s="536"/>
      <c r="I96" s="587">
        <v>61155</v>
      </c>
      <c r="J96" s="588">
        <v>76707</v>
      </c>
      <c r="K96" s="587">
        <v>76707</v>
      </c>
      <c r="L96" s="547">
        <f t="shared" si="35"/>
        <v>100</v>
      </c>
    </row>
    <row r="97" spans="1:12" ht="13.5" customHeight="1">
      <c r="A97" s="1069"/>
      <c r="B97" s="492"/>
      <c r="C97" s="1078" t="s">
        <v>237</v>
      </c>
      <c r="D97" s="1079"/>
      <c r="E97" s="544"/>
      <c r="F97" s="544"/>
      <c r="G97" s="544"/>
      <c r="H97" s="536"/>
      <c r="I97" s="587">
        <v>10025</v>
      </c>
      <c r="J97" s="588">
        <v>9643</v>
      </c>
      <c r="K97" s="587">
        <v>9643</v>
      </c>
      <c r="L97" s="547">
        <f t="shared" si="35"/>
        <v>100</v>
      </c>
    </row>
    <row r="98" spans="1:12" ht="13.5" customHeight="1">
      <c r="A98" s="1069"/>
      <c r="B98" s="492"/>
      <c r="C98" s="1078" t="s">
        <v>239</v>
      </c>
      <c r="D98" s="1079"/>
      <c r="E98" s="544"/>
      <c r="F98" s="544"/>
      <c r="G98" s="544"/>
      <c r="H98" s="536"/>
      <c r="I98" s="587">
        <v>29000</v>
      </c>
      <c r="J98" s="588">
        <v>11040</v>
      </c>
      <c r="K98" s="587">
        <v>11040</v>
      </c>
      <c r="L98" s="547">
        <f t="shared" si="35"/>
        <v>100</v>
      </c>
    </row>
    <row r="99" spans="1:12" ht="13.5" customHeight="1">
      <c r="A99" s="1069"/>
      <c r="B99" s="492"/>
      <c r="C99" s="1078" t="s">
        <v>240</v>
      </c>
      <c r="D99" s="1079"/>
      <c r="E99" s="544"/>
      <c r="F99" s="544"/>
      <c r="G99" s="544"/>
      <c r="H99" s="536"/>
      <c r="I99" s="587">
        <v>500</v>
      </c>
      <c r="J99" s="589">
        <v>0</v>
      </c>
      <c r="K99" s="554">
        <v>0</v>
      </c>
      <c r="L99" s="590">
        <v>0</v>
      </c>
    </row>
    <row r="100" spans="1:12" ht="13.5" customHeight="1">
      <c r="A100" s="1069"/>
      <c r="B100" s="492"/>
      <c r="C100" s="1078" t="s">
        <v>244</v>
      </c>
      <c r="D100" s="1079"/>
      <c r="E100" s="544"/>
      <c r="F100" s="544"/>
      <c r="G100" s="544"/>
      <c r="H100" s="536"/>
      <c r="I100" s="587">
        <v>5000</v>
      </c>
      <c r="J100" s="588">
        <v>60</v>
      </c>
      <c r="K100" s="587">
        <v>60</v>
      </c>
      <c r="L100" s="547">
        <f t="shared" si="35"/>
        <v>100</v>
      </c>
    </row>
    <row r="101" spans="1:12" ht="13.5" customHeight="1">
      <c r="A101" s="1069"/>
      <c r="B101" s="492"/>
      <c r="C101" s="1078" t="s">
        <v>250</v>
      </c>
      <c r="D101" s="1079"/>
      <c r="E101" s="544"/>
      <c r="F101" s="544"/>
      <c r="G101" s="544"/>
      <c r="H101" s="536"/>
      <c r="I101" s="587">
        <v>12100</v>
      </c>
      <c r="J101" s="588">
        <v>9330</v>
      </c>
      <c r="K101" s="587">
        <v>9330</v>
      </c>
      <c r="L101" s="547">
        <f t="shared" si="35"/>
        <v>100</v>
      </c>
    </row>
    <row r="102" spans="1:12" ht="13.5" customHeight="1">
      <c r="A102" s="1069"/>
      <c r="B102" s="492"/>
      <c r="C102" s="1078" t="s">
        <v>253</v>
      </c>
      <c r="D102" s="1079"/>
      <c r="E102" s="544"/>
      <c r="F102" s="544"/>
      <c r="G102" s="544"/>
      <c r="H102" s="536"/>
      <c r="I102" s="587">
        <v>17708</v>
      </c>
      <c r="J102" s="588">
        <v>17708</v>
      </c>
      <c r="K102" s="587">
        <v>17708</v>
      </c>
      <c r="L102" s="547">
        <f t="shared" si="35"/>
        <v>100</v>
      </c>
    </row>
    <row r="103" spans="1:12">
      <c r="A103" s="1076" t="s">
        <v>180</v>
      </c>
      <c r="B103" s="1077"/>
      <c r="C103" s="1077"/>
      <c r="D103" s="1077"/>
      <c r="E103" s="577">
        <f>E104</f>
        <v>36000</v>
      </c>
      <c r="F103" s="577">
        <f t="shared" ref="F103:G104" si="36">F104</f>
        <v>40000</v>
      </c>
      <c r="G103" s="577">
        <f t="shared" si="36"/>
        <v>36390</v>
      </c>
      <c r="H103" s="524">
        <f t="shared" ref="H103:H105" si="37">G103/F103*100</f>
        <v>90.974999999999994</v>
      </c>
      <c r="I103" s="591">
        <f>I104</f>
        <v>36000</v>
      </c>
      <c r="J103" s="577">
        <f t="shared" ref="J103:K103" si="38">J104</f>
        <v>40000</v>
      </c>
      <c r="K103" s="592">
        <f t="shared" si="38"/>
        <v>36390</v>
      </c>
      <c r="L103" s="525">
        <f>K103/J103*100</f>
        <v>90.974999999999994</v>
      </c>
    </row>
    <row r="104" spans="1:12">
      <c r="A104" s="1080" t="s">
        <v>1</v>
      </c>
      <c r="B104" s="1047" t="s">
        <v>186</v>
      </c>
      <c r="C104" s="1048"/>
      <c r="D104" s="1048"/>
      <c r="E104" s="527">
        <f>E105</f>
        <v>36000</v>
      </c>
      <c r="F104" s="527">
        <f t="shared" si="36"/>
        <v>40000</v>
      </c>
      <c r="G104" s="527">
        <f t="shared" si="36"/>
        <v>36390</v>
      </c>
      <c r="H104" s="528">
        <f t="shared" si="37"/>
        <v>90.974999999999994</v>
      </c>
      <c r="I104" s="529">
        <f>I106+I107+I108</f>
        <v>36000</v>
      </c>
      <c r="J104" s="527">
        <f t="shared" ref="J104:K104" si="39">J106+J107+J108</f>
        <v>40000</v>
      </c>
      <c r="K104" s="530">
        <f t="shared" si="39"/>
        <v>36390</v>
      </c>
      <c r="L104" s="531">
        <f>K104/J104*100</f>
        <v>90.974999999999994</v>
      </c>
    </row>
    <row r="105" spans="1:12" ht="39.75" customHeight="1">
      <c r="A105" s="1069"/>
      <c r="B105" s="593" t="s">
        <v>1</v>
      </c>
      <c r="C105" s="1065" t="s">
        <v>64</v>
      </c>
      <c r="D105" s="1066"/>
      <c r="E105" s="570">
        <v>36000</v>
      </c>
      <c r="F105" s="535">
        <v>40000</v>
      </c>
      <c r="G105" s="534">
        <v>36390</v>
      </c>
      <c r="H105" s="536">
        <f t="shared" si="37"/>
        <v>90.974999999999994</v>
      </c>
      <c r="I105" s="537"/>
      <c r="J105" s="538"/>
      <c r="K105" s="538"/>
      <c r="L105" s="539"/>
    </row>
    <row r="106" spans="1:12" ht="14.25" customHeight="1">
      <c r="A106" s="1069"/>
      <c r="B106" s="559"/>
      <c r="C106" s="1065" t="s">
        <v>268</v>
      </c>
      <c r="D106" s="1066"/>
      <c r="E106" s="544"/>
      <c r="F106" s="544"/>
      <c r="G106" s="544"/>
      <c r="H106" s="536"/>
      <c r="I106" s="571">
        <v>0</v>
      </c>
      <c r="J106" s="586">
        <v>700</v>
      </c>
      <c r="K106" s="586">
        <v>700</v>
      </c>
      <c r="L106" s="547">
        <f t="shared" ref="L106:L108" si="40">K106/J106*100</f>
        <v>100</v>
      </c>
    </row>
    <row r="107" spans="1:12" ht="14.25" customHeight="1">
      <c r="A107" s="1069"/>
      <c r="B107" s="559"/>
      <c r="C107" s="1065" t="s">
        <v>239</v>
      </c>
      <c r="D107" s="1066"/>
      <c r="E107" s="544"/>
      <c r="F107" s="544"/>
      <c r="G107" s="544"/>
      <c r="H107" s="536"/>
      <c r="I107" s="587">
        <v>36000</v>
      </c>
      <c r="J107" s="588">
        <v>30720</v>
      </c>
      <c r="K107" s="587">
        <v>30720</v>
      </c>
      <c r="L107" s="547">
        <f t="shared" si="40"/>
        <v>100</v>
      </c>
    </row>
    <row r="108" spans="1:12" ht="14.25" customHeight="1">
      <c r="A108" s="1081"/>
      <c r="B108" s="562"/>
      <c r="C108" s="1082" t="s">
        <v>244</v>
      </c>
      <c r="D108" s="1083"/>
      <c r="E108" s="563"/>
      <c r="F108" s="563"/>
      <c r="G108" s="563"/>
      <c r="H108" s="564"/>
      <c r="I108" s="587">
        <v>0</v>
      </c>
      <c r="J108" s="588">
        <v>8580</v>
      </c>
      <c r="K108" s="587">
        <v>4970</v>
      </c>
      <c r="L108" s="547">
        <f t="shared" si="40"/>
        <v>57.925407925407924</v>
      </c>
    </row>
    <row r="109" spans="1:12" ht="17.25" customHeight="1">
      <c r="A109" s="1084" t="s">
        <v>187</v>
      </c>
      <c r="B109" s="1085"/>
      <c r="C109" s="1085"/>
      <c r="D109" s="1085"/>
      <c r="E109" s="523">
        <f>+E110+E122</f>
        <v>1743000</v>
      </c>
      <c r="F109" s="523">
        <f>+F110+F122</f>
        <v>2720000</v>
      </c>
      <c r="G109" s="523">
        <f>+G110+G122</f>
        <v>2715696</v>
      </c>
      <c r="H109" s="524">
        <f t="shared" ref="H109:H111" si="41">G109/F109*100</f>
        <v>99.841764705882355</v>
      </c>
      <c r="I109" s="523">
        <f>+I110+I122</f>
        <v>1743000</v>
      </c>
      <c r="J109" s="523">
        <f>+J110+J122</f>
        <v>2720000</v>
      </c>
      <c r="K109" s="523">
        <f>+K110+K122</f>
        <v>2715696</v>
      </c>
      <c r="L109" s="525">
        <f>K109/J109*100</f>
        <v>99.841764705882355</v>
      </c>
    </row>
    <row r="110" spans="1:12" ht="42" customHeight="1">
      <c r="A110" s="1069"/>
      <c r="B110" s="1047" t="s">
        <v>189</v>
      </c>
      <c r="C110" s="1048"/>
      <c r="D110" s="1048"/>
      <c r="E110" s="527">
        <f>E111</f>
        <v>768000</v>
      </c>
      <c r="F110" s="527">
        <f t="shared" ref="F110:G110" si="42">F111</f>
        <v>1147000</v>
      </c>
      <c r="G110" s="527">
        <f t="shared" si="42"/>
        <v>1145563</v>
      </c>
      <c r="H110" s="528">
        <f t="shared" si="41"/>
        <v>99.874716652136016</v>
      </c>
      <c r="I110" s="529">
        <f>SUM(I112:I121)</f>
        <v>768000</v>
      </c>
      <c r="J110" s="527">
        <f t="shared" ref="J110:K110" si="43">SUM(J112:J121)</f>
        <v>1147000</v>
      </c>
      <c r="K110" s="530">
        <f t="shared" si="43"/>
        <v>1145563</v>
      </c>
      <c r="L110" s="531">
        <f>K110/J110*100</f>
        <v>99.874716652136016</v>
      </c>
    </row>
    <row r="111" spans="1:12" s="511" customFormat="1" ht="41.25" customHeight="1">
      <c r="A111" s="1069"/>
      <c r="B111" s="594" t="s">
        <v>1</v>
      </c>
      <c r="C111" s="1065" t="s">
        <v>64</v>
      </c>
      <c r="D111" s="1066"/>
      <c r="E111" s="570">
        <v>768000</v>
      </c>
      <c r="F111" s="535">
        <v>1147000</v>
      </c>
      <c r="G111" s="534">
        <v>1145563</v>
      </c>
      <c r="H111" s="536">
        <f t="shared" si="41"/>
        <v>99.874716652136016</v>
      </c>
      <c r="I111" s="537"/>
      <c r="J111" s="538"/>
      <c r="K111" s="538"/>
      <c r="L111" s="539"/>
    </row>
    <row r="112" spans="1:12" s="511" customFormat="1" ht="12.95" customHeight="1">
      <c r="A112" s="1069"/>
      <c r="B112" s="595"/>
      <c r="C112" s="1078" t="s">
        <v>234</v>
      </c>
      <c r="D112" s="1079"/>
      <c r="E112" s="544"/>
      <c r="F112" s="544"/>
      <c r="G112" s="544"/>
      <c r="H112" s="536"/>
      <c r="I112" s="571">
        <v>381500</v>
      </c>
      <c r="J112" s="586">
        <v>702066</v>
      </c>
      <c r="K112" s="586">
        <v>701941</v>
      </c>
      <c r="L112" s="547">
        <f t="shared" ref="L112:L121" si="44">K112/J112*100</f>
        <v>99.982195406129904</v>
      </c>
    </row>
    <row r="113" spans="1:12" ht="12.95" customHeight="1">
      <c r="A113" s="1069"/>
      <c r="B113" s="559"/>
      <c r="C113" s="1078" t="s">
        <v>235</v>
      </c>
      <c r="D113" s="1079"/>
      <c r="E113" s="544"/>
      <c r="F113" s="544"/>
      <c r="G113" s="544"/>
      <c r="H113" s="536"/>
      <c r="I113" s="571">
        <v>49300</v>
      </c>
      <c r="J113" s="586">
        <v>45252</v>
      </c>
      <c r="K113" s="586">
        <v>45252</v>
      </c>
      <c r="L113" s="547">
        <f t="shared" si="44"/>
        <v>100</v>
      </c>
    </row>
    <row r="114" spans="1:12" ht="12.95" customHeight="1">
      <c r="A114" s="1069"/>
      <c r="B114" s="559"/>
      <c r="C114" s="1078" t="s">
        <v>236</v>
      </c>
      <c r="D114" s="1079"/>
      <c r="E114" s="544"/>
      <c r="F114" s="544"/>
      <c r="G114" s="544"/>
      <c r="H114" s="536"/>
      <c r="I114" s="587">
        <v>71297</v>
      </c>
      <c r="J114" s="588">
        <v>126100</v>
      </c>
      <c r="K114" s="587">
        <v>125611</v>
      </c>
      <c r="L114" s="547">
        <f t="shared" si="44"/>
        <v>99.612212529738301</v>
      </c>
    </row>
    <row r="115" spans="1:12" ht="12.95" customHeight="1">
      <c r="A115" s="1069"/>
      <c r="B115" s="559"/>
      <c r="C115" s="1078" t="s">
        <v>237</v>
      </c>
      <c r="D115" s="1079"/>
      <c r="E115" s="544"/>
      <c r="F115" s="544"/>
      <c r="G115" s="544"/>
      <c r="H115" s="536"/>
      <c r="I115" s="587">
        <v>10555</v>
      </c>
      <c r="J115" s="588">
        <v>16800</v>
      </c>
      <c r="K115" s="587">
        <v>16473</v>
      </c>
      <c r="L115" s="547">
        <f t="shared" si="44"/>
        <v>98.053571428571431</v>
      </c>
    </row>
    <row r="116" spans="1:12" ht="12.95" customHeight="1">
      <c r="A116" s="1069"/>
      <c r="B116" s="559"/>
      <c r="C116" s="1078" t="s">
        <v>240</v>
      </c>
      <c r="D116" s="1079"/>
      <c r="E116" s="544"/>
      <c r="F116" s="544"/>
      <c r="G116" s="544"/>
      <c r="H116" s="536"/>
      <c r="I116" s="587">
        <v>8000</v>
      </c>
      <c r="J116" s="588">
        <v>14900</v>
      </c>
      <c r="K116" s="587">
        <v>14709</v>
      </c>
      <c r="L116" s="547">
        <f t="shared" si="44"/>
        <v>98.718120805369125</v>
      </c>
    </row>
    <row r="117" spans="1:12" ht="12.95" customHeight="1">
      <c r="A117" s="1069"/>
      <c r="B117" s="559"/>
      <c r="C117" s="1078" t="s">
        <v>244</v>
      </c>
      <c r="D117" s="1079"/>
      <c r="E117" s="544"/>
      <c r="F117" s="544"/>
      <c r="G117" s="544"/>
      <c r="H117" s="536"/>
      <c r="I117" s="587">
        <v>102000</v>
      </c>
      <c r="J117" s="588">
        <v>99500</v>
      </c>
      <c r="K117" s="587">
        <v>99365</v>
      </c>
      <c r="L117" s="547">
        <f t="shared" si="44"/>
        <v>99.8643216080402</v>
      </c>
    </row>
    <row r="118" spans="1:12" ht="12.95" customHeight="1">
      <c r="A118" s="1069"/>
      <c r="B118" s="559"/>
      <c r="C118" s="1078" t="s">
        <v>248</v>
      </c>
      <c r="D118" s="1079"/>
      <c r="E118" s="544"/>
      <c r="F118" s="544"/>
      <c r="G118" s="544"/>
      <c r="H118" s="536"/>
      <c r="I118" s="587">
        <v>1348</v>
      </c>
      <c r="J118" s="588">
        <v>100</v>
      </c>
      <c r="K118" s="587">
        <v>91</v>
      </c>
      <c r="L118" s="547">
        <f t="shared" si="44"/>
        <v>91</v>
      </c>
    </row>
    <row r="119" spans="1:12" ht="27" customHeight="1">
      <c r="A119" s="1069"/>
      <c r="B119" s="559"/>
      <c r="C119" s="1078" t="s">
        <v>249</v>
      </c>
      <c r="D119" s="1079"/>
      <c r="E119" s="544"/>
      <c r="F119" s="544"/>
      <c r="G119" s="544"/>
      <c r="H119" s="536"/>
      <c r="I119" s="587">
        <v>120000</v>
      </c>
      <c r="J119" s="588">
        <v>123107</v>
      </c>
      <c r="K119" s="587">
        <v>123106</v>
      </c>
      <c r="L119" s="547">
        <f t="shared" si="44"/>
        <v>99.999187698506177</v>
      </c>
    </row>
    <row r="120" spans="1:12" ht="12.95" customHeight="1">
      <c r="A120" s="1069"/>
      <c r="B120" s="559"/>
      <c r="C120" s="1078" t="s">
        <v>253</v>
      </c>
      <c r="D120" s="1079"/>
      <c r="E120" s="544"/>
      <c r="F120" s="544"/>
      <c r="G120" s="544"/>
      <c r="H120" s="536"/>
      <c r="I120" s="587">
        <v>21000</v>
      </c>
      <c r="J120" s="588">
        <v>17175</v>
      </c>
      <c r="K120" s="587">
        <v>17175</v>
      </c>
      <c r="L120" s="547">
        <f t="shared" si="44"/>
        <v>100</v>
      </c>
    </row>
    <row r="121" spans="1:12" ht="12.95" customHeight="1">
      <c r="A121" s="1069"/>
      <c r="B121" s="596"/>
      <c r="C121" s="1078" t="s">
        <v>257</v>
      </c>
      <c r="D121" s="1079"/>
      <c r="E121" s="544"/>
      <c r="F121" s="544"/>
      <c r="G121" s="544"/>
      <c r="H121" s="536"/>
      <c r="I121" s="587">
        <v>3000</v>
      </c>
      <c r="J121" s="588">
        <v>2000</v>
      </c>
      <c r="K121" s="587">
        <v>1840</v>
      </c>
      <c r="L121" s="547">
        <f t="shared" si="44"/>
        <v>92</v>
      </c>
    </row>
    <row r="122" spans="1:12" ht="18" customHeight="1">
      <c r="A122" s="1069" t="s">
        <v>1</v>
      </c>
      <c r="B122" s="1047" t="s">
        <v>191</v>
      </c>
      <c r="C122" s="1048"/>
      <c r="D122" s="1048"/>
      <c r="E122" s="527">
        <f>E123</f>
        <v>975000</v>
      </c>
      <c r="F122" s="527">
        <f t="shared" ref="F122:G122" si="45">F123</f>
        <v>1573000</v>
      </c>
      <c r="G122" s="527">
        <f t="shared" si="45"/>
        <v>1570133</v>
      </c>
      <c r="H122" s="528">
        <f t="shared" ref="H122:H123" si="46">G122/F122*100</f>
        <v>99.81773680864589</v>
      </c>
      <c r="I122" s="529">
        <f>SUM(I124:I143)</f>
        <v>975000</v>
      </c>
      <c r="J122" s="530">
        <f>SUM(J124:J143)</f>
        <v>1573000</v>
      </c>
      <c r="K122" s="530">
        <f>SUM(K124:K143)</f>
        <v>1570133</v>
      </c>
      <c r="L122" s="531">
        <f>K122/J122*100</f>
        <v>99.81773680864589</v>
      </c>
    </row>
    <row r="123" spans="1:12" s="511" customFormat="1" ht="41.25" customHeight="1">
      <c r="A123" s="1069"/>
      <c r="B123" s="1087" t="s">
        <v>1</v>
      </c>
      <c r="C123" s="1065" t="s">
        <v>64</v>
      </c>
      <c r="D123" s="1066"/>
      <c r="E123" s="570">
        <v>975000</v>
      </c>
      <c r="F123" s="535">
        <v>1573000</v>
      </c>
      <c r="G123" s="534">
        <v>1570133</v>
      </c>
      <c r="H123" s="536">
        <f t="shared" si="46"/>
        <v>99.81773680864589</v>
      </c>
      <c r="I123" s="537"/>
      <c r="J123" s="538"/>
      <c r="K123" s="538"/>
      <c r="L123" s="539"/>
    </row>
    <row r="124" spans="1:12" ht="54" customHeight="1">
      <c r="A124" s="1069"/>
      <c r="B124" s="1088"/>
      <c r="C124" s="1063" t="s">
        <v>309</v>
      </c>
      <c r="D124" s="1064"/>
      <c r="E124" s="544"/>
      <c r="F124" s="544"/>
      <c r="G124" s="544"/>
      <c r="H124" s="536"/>
      <c r="I124" s="571">
        <v>0</v>
      </c>
      <c r="J124" s="586">
        <v>323498</v>
      </c>
      <c r="K124" s="586">
        <v>323498</v>
      </c>
      <c r="L124" s="547">
        <f t="shared" ref="L124:L143" si="47">K124/J124*100</f>
        <v>100</v>
      </c>
    </row>
    <row r="125" spans="1:12" ht="13.5" customHeight="1">
      <c r="A125" s="1069"/>
      <c r="B125" s="1088"/>
      <c r="C125" s="1063" t="s">
        <v>233</v>
      </c>
      <c r="D125" s="1064"/>
      <c r="E125" s="544"/>
      <c r="F125" s="544"/>
      <c r="G125" s="544"/>
      <c r="H125" s="536"/>
      <c r="I125" s="534">
        <v>200</v>
      </c>
      <c r="J125" s="535">
        <v>80</v>
      </c>
      <c r="K125" s="534">
        <v>72</v>
      </c>
      <c r="L125" s="547">
        <f t="shared" si="47"/>
        <v>90</v>
      </c>
    </row>
    <row r="126" spans="1:12" ht="13.5" customHeight="1">
      <c r="A126" s="1069"/>
      <c r="B126" s="1088"/>
      <c r="C126" s="1063" t="s">
        <v>234</v>
      </c>
      <c r="D126" s="1064"/>
      <c r="E126" s="544"/>
      <c r="F126" s="544"/>
      <c r="G126" s="544"/>
      <c r="H126" s="536"/>
      <c r="I126" s="534">
        <v>601314</v>
      </c>
      <c r="J126" s="535">
        <v>759178</v>
      </c>
      <c r="K126" s="534">
        <v>759098</v>
      </c>
      <c r="L126" s="547">
        <f t="shared" si="47"/>
        <v>99.989462286841828</v>
      </c>
    </row>
    <row r="127" spans="1:12" ht="13.5" customHeight="1">
      <c r="A127" s="1069"/>
      <c r="B127" s="1088"/>
      <c r="C127" s="1063" t="s">
        <v>235</v>
      </c>
      <c r="D127" s="1064"/>
      <c r="E127" s="544"/>
      <c r="F127" s="544"/>
      <c r="G127" s="544"/>
      <c r="H127" s="536"/>
      <c r="I127" s="534">
        <v>65000</v>
      </c>
      <c r="J127" s="535">
        <v>59760</v>
      </c>
      <c r="K127" s="534">
        <v>59758</v>
      </c>
      <c r="L127" s="547">
        <f t="shared" si="47"/>
        <v>99.996653279785804</v>
      </c>
    </row>
    <row r="128" spans="1:12" ht="13.5" customHeight="1">
      <c r="A128" s="1069"/>
      <c r="B128" s="1088"/>
      <c r="C128" s="1063" t="s">
        <v>236</v>
      </c>
      <c r="D128" s="1064"/>
      <c r="E128" s="544"/>
      <c r="F128" s="544"/>
      <c r="G128" s="544"/>
      <c r="H128" s="536"/>
      <c r="I128" s="534">
        <v>112191</v>
      </c>
      <c r="J128" s="535">
        <v>142908</v>
      </c>
      <c r="K128" s="534">
        <v>142673</v>
      </c>
      <c r="L128" s="547">
        <f t="shared" si="47"/>
        <v>99.835558541159358</v>
      </c>
    </row>
    <row r="129" spans="1:12" ht="13.5" customHeight="1">
      <c r="A129" s="1069"/>
      <c r="B129" s="1088"/>
      <c r="C129" s="1063" t="s">
        <v>237</v>
      </c>
      <c r="D129" s="1064"/>
      <c r="E129" s="544"/>
      <c r="F129" s="544"/>
      <c r="G129" s="544"/>
      <c r="H129" s="536"/>
      <c r="I129" s="534">
        <v>16278</v>
      </c>
      <c r="J129" s="535">
        <v>16275</v>
      </c>
      <c r="K129" s="534">
        <v>15100</v>
      </c>
      <c r="L129" s="547">
        <f t="shared" si="47"/>
        <v>92.780337941628261</v>
      </c>
    </row>
    <row r="130" spans="1:12" ht="13.5" customHeight="1">
      <c r="A130" s="1069"/>
      <c r="B130" s="1088"/>
      <c r="C130" s="1063" t="s">
        <v>239</v>
      </c>
      <c r="D130" s="1064"/>
      <c r="E130" s="544"/>
      <c r="F130" s="544"/>
      <c r="G130" s="544"/>
      <c r="H130" s="536"/>
      <c r="I130" s="534">
        <v>2000</v>
      </c>
      <c r="J130" s="535">
        <v>2000</v>
      </c>
      <c r="K130" s="534">
        <v>2000</v>
      </c>
      <c r="L130" s="547">
        <f t="shared" si="47"/>
        <v>100</v>
      </c>
    </row>
    <row r="131" spans="1:12" ht="13.5" customHeight="1">
      <c r="A131" s="1069"/>
      <c r="B131" s="1088"/>
      <c r="C131" s="1063" t="s">
        <v>240</v>
      </c>
      <c r="D131" s="1064"/>
      <c r="E131" s="544"/>
      <c r="F131" s="544"/>
      <c r="G131" s="544"/>
      <c r="H131" s="536"/>
      <c r="I131" s="534">
        <v>15000</v>
      </c>
      <c r="J131" s="535">
        <v>44719</v>
      </c>
      <c r="K131" s="534">
        <v>44456</v>
      </c>
      <c r="L131" s="547">
        <f t="shared" si="47"/>
        <v>99.411883092197954</v>
      </c>
    </row>
    <row r="132" spans="1:12" ht="13.5" customHeight="1">
      <c r="A132" s="1069"/>
      <c r="B132" s="1088"/>
      <c r="C132" s="1063" t="s">
        <v>335</v>
      </c>
      <c r="D132" s="1064"/>
      <c r="E132" s="544"/>
      <c r="F132" s="544"/>
      <c r="G132" s="544"/>
      <c r="H132" s="536"/>
      <c r="I132" s="534">
        <v>2000</v>
      </c>
      <c r="J132" s="535">
        <v>3311</v>
      </c>
      <c r="K132" s="534">
        <v>3309</v>
      </c>
      <c r="L132" s="547">
        <f t="shared" si="47"/>
        <v>99.939595288432486</v>
      </c>
    </row>
    <row r="133" spans="1:12" ht="13.5" customHeight="1">
      <c r="A133" s="1069"/>
      <c r="B133" s="1088"/>
      <c r="C133" s="1063" t="s">
        <v>241</v>
      </c>
      <c r="D133" s="1064"/>
      <c r="E133" s="544"/>
      <c r="F133" s="544"/>
      <c r="G133" s="544"/>
      <c r="H133" s="536"/>
      <c r="I133" s="534">
        <v>5000</v>
      </c>
      <c r="J133" s="535">
        <v>13500</v>
      </c>
      <c r="K133" s="534">
        <v>12754</v>
      </c>
      <c r="L133" s="547">
        <f t="shared" si="47"/>
        <v>94.474074074074082</v>
      </c>
    </row>
    <row r="134" spans="1:12" ht="13.5" customHeight="1">
      <c r="A134" s="1069"/>
      <c r="B134" s="1088"/>
      <c r="C134" s="1063" t="s">
        <v>243</v>
      </c>
      <c r="D134" s="1064"/>
      <c r="E134" s="544"/>
      <c r="F134" s="544"/>
      <c r="G134" s="544"/>
      <c r="H134" s="536"/>
      <c r="I134" s="534">
        <v>1500</v>
      </c>
      <c r="J134" s="535">
        <v>661</v>
      </c>
      <c r="K134" s="534">
        <v>653</v>
      </c>
      <c r="L134" s="547">
        <f t="shared" si="47"/>
        <v>98.789712556732226</v>
      </c>
    </row>
    <row r="135" spans="1:12" ht="13.5" customHeight="1">
      <c r="A135" s="1069"/>
      <c r="B135" s="1088"/>
      <c r="C135" s="1063" t="s">
        <v>244</v>
      </c>
      <c r="D135" s="1064"/>
      <c r="E135" s="544"/>
      <c r="F135" s="544"/>
      <c r="G135" s="544"/>
      <c r="H135" s="536"/>
      <c r="I135" s="534">
        <v>26917</v>
      </c>
      <c r="J135" s="535">
        <v>40572</v>
      </c>
      <c r="K135" s="534">
        <v>40413</v>
      </c>
      <c r="L135" s="547">
        <f t="shared" si="47"/>
        <v>99.608104111209713</v>
      </c>
    </row>
    <row r="136" spans="1:12" ht="13.5" customHeight="1">
      <c r="A136" s="1069"/>
      <c r="B136" s="1088"/>
      <c r="C136" s="1063" t="s">
        <v>245</v>
      </c>
      <c r="D136" s="1064"/>
      <c r="E136" s="544"/>
      <c r="F136" s="544"/>
      <c r="G136" s="544"/>
      <c r="H136" s="536"/>
      <c r="I136" s="534">
        <v>1000</v>
      </c>
      <c r="J136" s="535">
        <v>780</v>
      </c>
      <c r="K136" s="534">
        <v>774</v>
      </c>
      <c r="L136" s="547">
        <f t="shared" si="47"/>
        <v>99.230769230769226</v>
      </c>
    </row>
    <row r="137" spans="1:12" ht="27.75" customHeight="1">
      <c r="A137" s="1069"/>
      <c r="B137" s="1088"/>
      <c r="C137" s="1063" t="s">
        <v>246</v>
      </c>
      <c r="D137" s="1064"/>
      <c r="E137" s="544"/>
      <c r="F137" s="544"/>
      <c r="G137" s="544"/>
      <c r="H137" s="536"/>
      <c r="I137" s="534">
        <v>1000</v>
      </c>
      <c r="J137" s="535">
        <v>1040</v>
      </c>
      <c r="K137" s="534">
        <v>1038</v>
      </c>
      <c r="L137" s="547">
        <f t="shared" si="47"/>
        <v>99.807692307692307</v>
      </c>
    </row>
    <row r="138" spans="1:12" ht="26.25" customHeight="1">
      <c r="A138" s="1069" t="s">
        <v>1</v>
      </c>
      <c r="B138" s="1086"/>
      <c r="C138" s="1063" t="s">
        <v>247</v>
      </c>
      <c r="D138" s="1064"/>
      <c r="E138" s="544"/>
      <c r="F138" s="544"/>
      <c r="G138" s="544"/>
      <c r="H138" s="536"/>
      <c r="I138" s="534">
        <v>9000</v>
      </c>
      <c r="J138" s="535">
        <v>7508</v>
      </c>
      <c r="K138" s="534">
        <v>7499</v>
      </c>
      <c r="L138" s="547">
        <f t="shared" si="47"/>
        <v>99.880127863612145</v>
      </c>
    </row>
    <row r="139" spans="1:12" ht="27.75" customHeight="1">
      <c r="A139" s="1069"/>
      <c r="B139" s="1086"/>
      <c r="C139" s="1063" t="s">
        <v>249</v>
      </c>
      <c r="D139" s="1064"/>
      <c r="E139" s="544"/>
      <c r="F139" s="544"/>
      <c r="G139" s="544"/>
      <c r="H139" s="536"/>
      <c r="I139" s="534">
        <v>65000</v>
      </c>
      <c r="J139" s="535">
        <v>116478</v>
      </c>
      <c r="K139" s="534">
        <v>116477</v>
      </c>
      <c r="L139" s="547">
        <f t="shared" si="47"/>
        <v>99.999141468775221</v>
      </c>
    </row>
    <row r="140" spans="1:12" ht="15" customHeight="1">
      <c r="A140" s="1069"/>
      <c r="B140" s="1086"/>
      <c r="C140" s="1063" t="s">
        <v>250</v>
      </c>
      <c r="D140" s="1064"/>
      <c r="E140" s="544"/>
      <c r="F140" s="544"/>
      <c r="G140" s="544"/>
      <c r="H140" s="536"/>
      <c r="I140" s="534">
        <v>24600</v>
      </c>
      <c r="J140" s="535">
        <v>14497</v>
      </c>
      <c r="K140" s="534">
        <v>14334</v>
      </c>
      <c r="L140" s="547">
        <f t="shared" si="47"/>
        <v>98.875629440573903</v>
      </c>
    </row>
    <row r="141" spans="1:12" ht="15" customHeight="1">
      <c r="A141" s="1069"/>
      <c r="B141" s="1086"/>
      <c r="C141" s="1063" t="s">
        <v>253</v>
      </c>
      <c r="D141" s="1064"/>
      <c r="E141" s="544"/>
      <c r="F141" s="544"/>
      <c r="G141" s="544"/>
      <c r="H141" s="536"/>
      <c r="I141" s="534">
        <v>19500</v>
      </c>
      <c r="J141" s="535">
        <v>18325</v>
      </c>
      <c r="K141" s="534">
        <v>18323</v>
      </c>
      <c r="L141" s="547">
        <f t="shared" si="47"/>
        <v>99.989085948158248</v>
      </c>
    </row>
    <row r="142" spans="1:12" ht="15" customHeight="1">
      <c r="A142" s="1069"/>
      <c r="B142" s="1086"/>
      <c r="C142" s="1063" t="s">
        <v>254</v>
      </c>
      <c r="D142" s="1064"/>
      <c r="E142" s="544"/>
      <c r="F142" s="544"/>
      <c r="G142" s="544"/>
      <c r="H142" s="536"/>
      <c r="I142" s="534">
        <v>2500</v>
      </c>
      <c r="J142" s="535">
        <v>2220</v>
      </c>
      <c r="K142" s="534">
        <v>2220</v>
      </c>
      <c r="L142" s="547">
        <f t="shared" si="47"/>
        <v>100</v>
      </c>
    </row>
    <row r="143" spans="1:12" ht="30.75" customHeight="1">
      <c r="A143" s="1069"/>
      <c r="B143" s="1086"/>
      <c r="C143" s="1063" t="s">
        <v>258</v>
      </c>
      <c r="D143" s="1064"/>
      <c r="E143" s="544"/>
      <c r="F143" s="544"/>
      <c r="G143" s="544"/>
      <c r="H143" s="536"/>
      <c r="I143" s="534">
        <v>5000</v>
      </c>
      <c r="J143" s="535">
        <v>5690</v>
      </c>
      <c r="K143" s="534">
        <v>5684</v>
      </c>
      <c r="L143" s="547">
        <f t="shared" si="47"/>
        <v>99.894551845342704</v>
      </c>
    </row>
    <row r="144" spans="1:12" ht="17.25" customHeight="1">
      <c r="A144" s="1076" t="s">
        <v>192</v>
      </c>
      <c r="B144" s="1077"/>
      <c r="C144" s="1077"/>
      <c r="D144" s="1077"/>
      <c r="E144" s="577">
        <f>E145</f>
        <v>1000</v>
      </c>
      <c r="F144" s="577">
        <f t="shared" ref="F144:G145" si="48">F145</f>
        <v>250</v>
      </c>
      <c r="G144" s="577">
        <f t="shared" si="48"/>
        <v>0</v>
      </c>
      <c r="H144" s="524">
        <f t="shared" ref="H144:H146" si="49">G144/F144*100</f>
        <v>0</v>
      </c>
      <c r="I144" s="577">
        <f>I145</f>
        <v>1000</v>
      </c>
      <c r="J144" s="577">
        <f t="shared" ref="J144:K144" si="50">J145</f>
        <v>250</v>
      </c>
      <c r="K144" s="577">
        <f t="shared" si="50"/>
        <v>0</v>
      </c>
      <c r="L144" s="525">
        <f>K144/J144*100</f>
        <v>0</v>
      </c>
    </row>
    <row r="145" spans="1:12" ht="17.25" customHeight="1">
      <c r="A145" s="1069" t="s">
        <v>1</v>
      </c>
      <c r="B145" s="1047" t="s">
        <v>196</v>
      </c>
      <c r="C145" s="1048"/>
      <c r="D145" s="1048"/>
      <c r="E145" s="527">
        <f>E146</f>
        <v>1000</v>
      </c>
      <c r="F145" s="527">
        <f t="shared" si="48"/>
        <v>250</v>
      </c>
      <c r="G145" s="527">
        <f t="shared" si="48"/>
        <v>0</v>
      </c>
      <c r="H145" s="528">
        <f t="shared" si="49"/>
        <v>0</v>
      </c>
      <c r="I145" s="529">
        <f>SUM(I147:I148)</f>
        <v>1000</v>
      </c>
      <c r="J145" s="527">
        <f>SUM(J147:J148)</f>
        <v>250</v>
      </c>
      <c r="K145" s="527">
        <f>SUM(K147:K148)</f>
        <v>0</v>
      </c>
      <c r="L145" s="531">
        <f>K145/J145*100</f>
        <v>0</v>
      </c>
    </row>
    <row r="146" spans="1:12" s="511" customFormat="1" ht="41.25" customHeight="1">
      <c r="A146" s="1069"/>
      <c r="B146" s="593" t="s">
        <v>1</v>
      </c>
      <c r="C146" s="1065" t="s">
        <v>64</v>
      </c>
      <c r="D146" s="1066"/>
      <c r="E146" s="570">
        <v>1000</v>
      </c>
      <c r="F146" s="570">
        <v>250</v>
      </c>
      <c r="G146" s="570">
        <v>0</v>
      </c>
      <c r="H146" s="536">
        <f t="shared" si="49"/>
        <v>0</v>
      </c>
      <c r="I146" s="537"/>
      <c r="J146" s="538"/>
      <c r="K146" s="538"/>
      <c r="L146" s="539"/>
    </row>
    <row r="147" spans="1:12" ht="15.75" customHeight="1">
      <c r="A147" s="1069"/>
      <c r="B147" s="559"/>
      <c r="C147" s="1065" t="s">
        <v>239</v>
      </c>
      <c r="D147" s="1066"/>
      <c r="E147" s="544"/>
      <c r="F147" s="544"/>
      <c r="G147" s="544"/>
      <c r="H147" s="536"/>
      <c r="I147" s="571">
        <v>800</v>
      </c>
      <c r="J147" s="586">
        <v>200</v>
      </c>
      <c r="K147" s="586">
        <v>0</v>
      </c>
      <c r="L147" s="547">
        <f t="shared" ref="L147:L148" si="51">K147/J147*100</f>
        <v>0</v>
      </c>
    </row>
    <row r="148" spans="1:12" ht="15.75" customHeight="1">
      <c r="A148" s="1069"/>
      <c r="B148" s="596"/>
      <c r="C148" s="1065" t="s">
        <v>244</v>
      </c>
      <c r="D148" s="1066"/>
      <c r="E148" s="544"/>
      <c r="F148" s="544"/>
      <c r="G148" s="544"/>
      <c r="H148" s="536"/>
      <c r="I148" s="534">
        <v>200</v>
      </c>
      <c r="J148" s="535">
        <v>50</v>
      </c>
      <c r="K148" s="534">
        <v>0</v>
      </c>
      <c r="L148" s="547">
        <f t="shared" si="51"/>
        <v>0</v>
      </c>
    </row>
    <row r="149" spans="1:12" ht="18.75" customHeight="1">
      <c r="A149" s="1076" t="s">
        <v>201</v>
      </c>
      <c r="B149" s="1077"/>
      <c r="C149" s="1077"/>
      <c r="D149" s="1077"/>
      <c r="E149" s="577">
        <f>E150+E154+E157</f>
        <v>200000</v>
      </c>
      <c r="F149" s="577">
        <f>F150+F154+F157</f>
        <v>215640</v>
      </c>
      <c r="G149" s="577">
        <f>G150+G154+G157</f>
        <v>205221</v>
      </c>
      <c r="H149" s="524">
        <f t="shared" ref="H149:H158" si="52">G149/F149*100</f>
        <v>95.16833611574846</v>
      </c>
      <c r="I149" s="577">
        <f>I150+I154+I157</f>
        <v>200000</v>
      </c>
      <c r="J149" s="577">
        <f>J150+J154+J157</f>
        <v>215640</v>
      </c>
      <c r="K149" s="577">
        <f>K150+K154+K157</f>
        <v>205221</v>
      </c>
      <c r="L149" s="525">
        <f>K149/J149*100</f>
        <v>95.16833611574846</v>
      </c>
    </row>
    <row r="150" spans="1:12" ht="15" customHeight="1">
      <c r="A150" s="1080" t="s">
        <v>1</v>
      </c>
      <c r="B150" s="1047" t="s">
        <v>202</v>
      </c>
      <c r="C150" s="1048"/>
      <c r="D150" s="1048"/>
      <c r="E150" s="527">
        <f>E151</f>
        <v>100000</v>
      </c>
      <c r="F150" s="527">
        <f t="shared" ref="F150:G150" si="53">F151</f>
        <v>1200</v>
      </c>
      <c r="G150" s="527">
        <f t="shared" si="53"/>
        <v>1200</v>
      </c>
      <c r="H150" s="528">
        <f t="shared" si="52"/>
        <v>100</v>
      </c>
      <c r="I150" s="529">
        <f>I152+I153</f>
        <v>100000</v>
      </c>
      <c r="J150" s="527">
        <f t="shared" ref="J150:K150" si="54">J152+J153</f>
        <v>1200</v>
      </c>
      <c r="K150" s="530">
        <f t="shared" si="54"/>
        <v>1200</v>
      </c>
      <c r="L150" s="531">
        <f>K150/J150*100</f>
        <v>100</v>
      </c>
    </row>
    <row r="151" spans="1:12" s="511" customFormat="1" ht="42" customHeight="1">
      <c r="A151" s="1069"/>
      <c r="B151" s="574"/>
      <c r="C151" s="1065" t="s">
        <v>64</v>
      </c>
      <c r="D151" s="1066"/>
      <c r="E151" s="570">
        <v>100000</v>
      </c>
      <c r="F151" s="535">
        <v>1200</v>
      </c>
      <c r="G151" s="534">
        <v>1200</v>
      </c>
      <c r="H151" s="536">
        <f t="shared" si="52"/>
        <v>100</v>
      </c>
      <c r="I151" s="537"/>
      <c r="J151" s="538"/>
      <c r="K151" s="538"/>
      <c r="L151" s="539"/>
    </row>
    <row r="152" spans="1:12" s="511" customFormat="1">
      <c r="A152" s="1069"/>
      <c r="B152" s="574"/>
      <c r="C152" s="1078" t="s">
        <v>239</v>
      </c>
      <c r="D152" s="1079"/>
      <c r="E152" s="570"/>
      <c r="F152" s="535"/>
      <c r="G152" s="597"/>
      <c r="H152" s="536"/>
      <c r="I152" s="571">
        <v>0</v>
      </c>
      <c r="J152" s="586">
        <v>1200</v>
      </c>
      <c r="K152" s="586">
        <v>1200</v>
      </c>
      <c r="L152" s="547">
        <f t="shared" ref="L152" si="55">K152/J152*100</f>
        <v>100</v>
      </c>
    </row>
    <row r="153" spans="1:12" s="511" customFormat="1" ht="25.5" customHeight="1">
      <c r="A153" s="1069"/>
      <c r="B153" s="540" t="s">
        <v>1</v>
      </c>
      <c r="C153" s="1078" t="s">
        <v>289</v>
      </c>
      <c r="D153" s="1079"/>
      <c r="E153" s="544"/>
      <c r="F153" s="544"/>
      <c r="G153" s="544"/>
      <c r="H153" s="536"/>
      <c r="I153" s="587">
        <v>100000</v>
      </c>
      <c r="J153" s="598">
        <v>0</v>
      </c>
      <c r="K153" s="599">
        <v>0</v>
      </c>
      <c r="L153" s="585">
        <v>0</v>
      </c>
    </row>
    <row r="154" spans="1:12" s="511" customFormat="1" ht="27.75" customHeight="1">
      <c r="A154" s="1069"/>
      <c r="B154" s="1047" t="s">
        <v>203</v>
      </c>
      <c r="C154" s="1048"/>
      <c r="D154" s="1048"/>
      <c r="E154" s="527">
        <f>E155</f>
        <v>100000</v>
      </c>
      <c r="F154" s="527">
        <f t="shared" ref="F154:G154" si="56">F155</f>
        <v>51000</v>
      </c>
      <c r="G154" s="527">
        <f t="shared" si="56"/>
        <v>50849</v>
      </c>
      <c r="H154" s="528">
        <f t="shared" si="52"/>
        <v>99.70392156862745</v>
      </c>
      <c r="I154" s="529">
        <f>I156</f>
        <v>100000</v>
      </c>
      <c r="J154" s="527">
        <f>J156</f>
        <v>51000</v>
      </c>
      <c r="K154" s="527">
        <f>K156</f>
        <v>50849</v>
      </c>
      <c r="L154" s="531">
        <f>K154/J154*100</f>
        <v>99.70392156862745</v>
      </c>
    </row>
    <row r="155" spans="1:12" s="511" customFormat="1" ht="39" customHeight="1">
      <c r="A155" s="1069"/>
      <c r="B155" s="574"/>
      <c r="C155" s="1065" t="s">
        <v>64</v>
      </c>
      <c r="D155" s="1066"/>
      <c r="E155" s="570">
        <v>100000</v>
      </c>
      <c r="F155" s="535">
        <v>51000</v>
      </c>
      <c r="G155" s="534">
        <v>50849</v>
      </c>
      <c r="H155" s="536">
        <f t="shared" si="52"/>
        <v>99.70392156862745</v>
      </c>
      <c r="I155" s="537"/>
      <c r="J155" s="538"/>
      <c r="K155" s="538"/>
      <c r="L155" s="539"/>
    </row>
    <row r="156" spans="1:12" s="511" customFormat="1">
      <c r="A156" s="1069"/>
      <c r="B156" s="540" t="s">
        <v>1</v>
      </c>
      <c r="C156" s="1063" t="s">
        <v>244</v>
      </c>
      <c r="D156" s="1089"/>
      <c r="E156" s="544"/>
      <c r="F156" s="544"/>
      <c r="G156" s="544"/>
      <c r="H156" s="536"/>
      <c r="I156" s="571">
        <v>100000</v>
      </c>
      <c r="J156" s="586">
        <v>51000</v>
      </c>
      <c r="K156" s="586">
        <v>50849</v>
      </c>
      <c r="L156" s="547">
        <f t="shared" ref="L156" si="57">K156/J156*100</f>
        <v>99.70392156862745</v>
      </c>
    </row>
    <row r="157" spans="1:12" ht="27" customHeight="1">
      <c r="A157" s="1069"/>
      <c r="B157" s="1047" t="s">
        <v>207</v>
      </c>
      <c r="C157" s="1048"/>
      <c r="D157" s="1048"/>
      <c r="E157" s="527">
        <f>E158</f>
        <v>0</v>
      </c>
      <c r="F157" s="527">
        <f t="shared" ref="F157:G157" si="58">F158</f>
        <v>163440</v>
      </c>
      <c r="G157" s="527">
        <f t="shared" si="58"/>
        <v>153172</v>
      </c>
      <c r="H157" s="528">
        <f t="shared" si="52"/>
        <v>93.71757219774841</v>
      </c>
      <c r="I157" s="529">
        <f>SUM(I159:I161)</f>
        <v>0</v>
      </c>
      <c r="J157" s="530">
        <f>SUM(J159:J161)</f>
        <v>163440</v>
      </c>
      <c r="K157" s="530">
        <f>SUM(K159:K161)</f>
        <v>153172</v>
      </c>
      <c r="L157" s="531">
        <f>K157/J157*100</f>
        <v>93.71757219774841</v>
      </c>
    </row>
    <row r="158" spans="1:12" s="511" customFormat="1" ht="41.25" customHeight="1">
      <c r="A158" s="1069"/>
      <c r="B158" s="574"/>
      <c r="C158" s="1065" t="s">
        <v>64</v>
      </c>
      <c r="D158" s="1066"/>
      <c r="E158" s="570">
        <v>0</v>
      </c>
      <c r="F158" s="535">
        <v>163440</v>
      </c>
      <c r="G158" s="534">
        <v>153172</v>
      </c>
      <c r="H158" s="536">
        <f t="shared" si="52"/>
        <v>93.71757219774841</v>
      </c>
      <c r="I158" s="537"/>
      <c r="J158" s="538"/>
      <c r="K158" s="538"/>
      <c r="L158" s="539"/>
    </row>
    <row r="159" spans="1:12" s="511" customFormat="1">
      <c r="A159" s="1069"/>
      <c r="B159" s="574"/>
      <c r="C159" s="1078" t="s">
        <v>239</v>
      </c>
      <c r="D159" s="1079"/>
      <c r="E159" s="600"/>
      <c r="F159" s="601"/>
      <c r="G159" s="602"/>
      <c r="H159" s="603"/>
      <c r="I159" s="571">
        <v>0</v>
      </c>
      <c r="J159" s="586">
        <v>8979</v>
      </c>
      <c r="K159" s="586">
        <v>8979</v>
      </c>
      <c r="L159" s="547">
        <f t="shared" ref="L159:L161" si="59">K159/J159*100</f>
        <v>100</v>
      </c>
    </row>
    <row r="160" spans="1:12" s="511" customFormat="1">
      <c r="A160" s="1069"/>
      <c r="B160" s="574"/>
      <c r="C160" s="1078" t="s">
        <v>240</v>
      </c>
      <c r="D160" s="1079"/>
      <c r="E160" s="600"/>
      <c r="F160" s="601"/>
      <c r="G160" s="602"/>
      <c r="H160" s="603"/>
      <c r="I160" s="534">
        <v>0</v>
      </c>
      <c r="J160" s="535">
        <v>910</v>
      </c>
      <c r="K160" s="534">
        <v>910</v>
      </c>
      <c r="L160" s="547">
        <f t="shared" si="59"/>
        <v>100</v>
      </c>
    </row>
    <row r="161" spans="1:15" s="511" customFormat="1" ht="15" customHeight="1">
      <c r="A161" s="1081"/>
      <c r="B161" s="604" t="s">
        <v>1</v>
      </c>
      <c r="C161" s="1078" t="s">
        <v>244</v>
      </c>
      <c r="D161" s="1079"/>
      <c r="E161" s="563"/>
      <c r="F161" s="563"/>
      <c r="G161" s="605"/>
      <c r="H161" s="536"/>
      <c r="I161" s="534">
        <v>0</v>
      </c>
      <c r="J161" s="535">
        <v>153551</v>
      </c>
      <c r="K161" s="534">
        <v>143283</v>
      </c>
      <c r="L161" s="547">
        <f t="shared" si="59"/>
        <v>93.312970934738289</v>
      </c>
    </row>
    <row r="162" spans="1:15" ht="45" customHeight="1" thickBot="1">
      <c r="A162" s="1043" t="s">
        <v>512</v>
      </c>
      <c r="B162" s="1044"/>
      <c r="C162" s="1044"/>
      <c r="D162" s="1044"/>
      <c r="E162" s="519">
        <f>E163+E178+E185</f>
        <v>2820824</v>
      </c>
      <c r="F162" s="519">
        <f t="shared" ref="F162:G162" si="60">F163+F178+F185</f>
        <v>8714053</v>
      </c>
      <c r="G162" s="519">
        <f t="shared" si="60"/>
        <v>8433358.5999999996</v>
      </c>
      <c r="H162" s="520">
        <f>G162/F162*100</f>
        <v>96.778830700249358</v>
      </c>
      <c r="I162" s="521">
        <f>I163+I178+I185</f>
        <v>2020824</v>
      </c>
      <c r="J162" s="519">
        <f t="shared" ref="J162:K162" si="61">J163+J178+J185</f>
        <v>6758314</v>
      </c>
      <c r="K162" s="519">
        <f t="shared" si="61"/>
        <v>6443495</v>
      </c>
      <c r="L162" s="606">
        <f>K162/J162*100</f>
        <v>95.341752395641876</v>
      </c>
      <c r="M162" s="509"/>
      <c r="N162" s="510"/>
      <c r="O162" s="607"/>
    </row>
    <row r="163" spans="1:15" ht="18.75" customHeight="1" thickTop="1">
      <c r="A163" s="1084" t="s">
        <v>101</v>
      </c>
      <c r="B163" s="1085"/>
      <c r="C163" s="1085"/>
      <c r="D163" s="1085"/>
      <c r="E163" s="523">
        <f>E164+E169+E174</f>
        <v>820824</v>
      </c>
      <c r="F163" s="523">
        <f>F164+F169+F174</f>
        <v>7213409</v>
      </c>
      <c r="G163" s="523">
        <f t="shared" ref="G163" si="62">G164+G169+G174</f>
        <v>6935210.5999999996</v>
      </c>
      <c r="H163" s="524">
        <f>G163/F163*100</f>
        <v>96.143315871871394</v>
      </c>
      <c r="I163" s="608">
        <f>I164+I169+I174</f>
        <v>20824</v>
      </c>
      <c r="J163" s="609">
        <f t="shared" ref="J163:K163" si="63">J164+J169+J174</f>
        <v>5257670</v>
      </c>
      <c r="K163" s="610">
        <f t="shared" si="63"/>
        <v>4945347</v>
      </c>
      <c r="L163" s="525">
        <f>K163/J163*100</f>
        <v>94.059669016883902</v>
      </c>
    </row>
    <row r="164" spans="1:15" ht="19.5" customHeight="1">
      <c r="A164" s="611" t="s">
        <v>1</v>
      </c>
      <c r="B164" s="1047" t="s">
        <v>102</v>
      </c>
      <c r="C164" s="1048"/>
      <c r="D164" s="1048"/>
      <c r="E164" s="527">
        <f>E166+E165</f>
        <v>0</v>
      </c>
      <c r="F164" s="527">
        <f t="shared" ref="F164:G164" si="64">F166+F165</f>
        <v>242687</v>
      </c>
      <c r="G164" s="527">
        <f t="shared" si="64"/>
        <v>228313.3</v>
      </c>
      <c r="H164" s="528">
        <f t="shared" ref="H164:H175" si="65">G164/F164*100</f>
        <v>94.077268250874582</v>
      </c>
      <c r="I164" s="529">
        <f>I167+I168</f>
        <v>0</v>
      </c>
      <c r="J164" s="530">
        <f>J167+J168</f>
        <v>242687</v>
      </c>
      <c r="K164" s="530">
        <f>K167+K168</f>
        <v>228313.3</v>
      </c>
      <c r="L164" s="531">
        <f t="shared" ref="L164" si="66">K164/J164*100</f>
        <v>94.077268250874582</v>
      </c>
    </row>
    <row r="165" spans="1:15" s="617" customFormat="1" ht="39" customHeight="1">
      <c r="A165" s="558"/>
      <c r="B165" s="612"/>
      <c r="C165" s="1090" t="s">
        <v>105</v>
      </c>
      <c r="D165" s="1091"/>
      <c r="E165" s="613">
        <v>0</v>
      </c>
      <c r="F165" s="613">
        <v>22687</v>
      </c>
      <c r="G165" s="613">
        <v>22687</v>
      </c>
      <c r="H165" s="536">
        <f t="shared" si="65"/>
        <v>100</v>
      </c>
      <c r="I165" s="614"/>
      <c r="J165" s="615"/>
      <c r="K165" s="615"/>
      <c r="L165" s="616"/>
    </row>
    <row r="166" spans="1:15" s="617" customFormat="1" ht="45" customHeight="1">
      <c r="A166" s="558"/>
      <c r="B166" s="612"/>
      <c r="C166" s="1090" t="s">
        <v>106</v>
      </c>
      <c r="D166" s="1091"/>
      <c r="E166" s="613">
        <v>0</v>
      </c>
      <c r="F166" s="613">
        <v>220000</v>
      </c>
      <c r="G166" s="613">
        <f>205626+0.3</f>
        <v>205626.3</v>
      </c>
      <c r="H166" s="536">
        <f t="shared" si="65"/>
        <v>93.466499999999996</v>
      </c>
      <c r="I166" s="618"/>
      <c r="J166" s="619"/>
      <c r="K166" s="619"/>
      <c r="L166" s="620"/>
    </row>
    <row r="167" spans="1:15" s="617" customFormat="1" ht="29.25" customHeight="1">
      <c r="A167" s="558"/>
      <c r="B167" s="621" t="s">
        <v>1</v>
      </c>
      <c r="C167" s="1090" t="s">
        <v>336</v>
      </c>
      <c r="D167" s="1091"/>
      <c r="E167" s="622"/>
      <c r="F167" s="622"/>
      <c r="G167" s="622"/>
      <c r="H167" s="623"/>
      <c r="I167" s="624">
        <v>0</v>
      </c>
      <c r="J167" s="625">
        <v>220000</v>
      </c>
      <c r="K167" s="625">
        <v>205626</v>
      </c>
      <c r="L167" s="547">
        <f t="shared" ref="L167:L169" si="67">K167/J167*100</f>
        <v>93.466363636363639</v>
      </c>
    </row>
    <row r="168" spans="1:15" s="626" customFormat="1">
      <c r="A168" s="558"/>
      <c r="B168" s="621"/>
      <c r="C168" s="1063" t="s">
        <v>244</v>
      </c>
      <c r="D168" s="1064"/>
      <c r="E168" s="622"/>
      <c r="F168" s="622"/>
      <c r="G168" s="622"/>
      <c r="H168" s="623"/>
      <c r="I168" s="624"/>
      <c r="J168" s="625">
        <v>22687</v>
      </c>
      <c r="K168" s="625">
        <f>22687+0.3</f>
        <v>22687.3</v>
      </c>
      <c r="L168" s="547">
        <f t="shared" si="67"/>
        <v>100.00132234319213</v>
      </c>
    </row>
    <row r="169" spans="1:15" ht="15" customHeight="1">
      <c r="A169" s="558"/>
      <c r="B169" s="1047" t="s">
        <v>111</v>
      </c>
      <c r="C169" s="1048"/>
      <c r="D169" s="1048"/>
      <c r="E169" s="527">
        <f>SUM(E170:E171)</f>
        <v>800000</v>
      </c>
      <c r="F169" s="527">
        <f>SUM(F170:F171)</f>
        <v>6865420</v>
      </c>
      <c r="G169" s="527">
        <f t="shared" ref="G169" si="68">SUM(G170:G171)</f>
        <v>6601595</v>
      </c>
      <c r="H169" s="528">
        <f t="shared" si="65"/>
        <v>96.157190674423404</v>
      </c>
      <c r="I169" s="529">
        <f>SUM(I172:I173)</f>
        <v>0</v>
      </c>
      <c r="J169" s="527">
        <f t="shared" ref="J169:K169" si="69">SUM(J172:J173)</f>
        <v>4909681</v>
      </c>
      <c r="K169" s="530">
        <f t="shared" si="69"/>
        <v>4611731.4000000004</v>
      </c>
      <c r="L169" s="531">
        <f t="shared" si="67"/>
        <v>93.931385766203562</v>
      </c>
    </row>
    <row r="170" spans="1:15" s="617" customFormat="1" ht="51" customHeight="1">
      <c r="A170" s="558"/>
      <c r="B170" s="612"/>
      <c r="C170" s="1090" t="s">
        <v>116</v>
      </c>
      <c r="D170" s="1091"/>
      <c r="E170" s="613"/>
      <c r="F170" s="613">
        <v>4875556</v>
      </c>
      <c r="G170" s="613">
        <v>4611731</v>
      </c>
      <c r="H170" s="536">
        <f t="shared" si="65"/>
        <v>94.588822279961505</v>
      </c>
      <c r="I170" s="614"/>
      <c r="J170" s="615"/>
      <c r="K170" s="615"/>
      <c r="L170" s="616"/>
    </row>
    <row r="171" spans="1:15" s="617" customFormat="1" ht="54" customHeight="1">
      <c r="A171" s="558"/>
      <c r="B171" s="612"/>
      <c r="C171" s="1090" t="s">
        <v>117</v>
      </c>
      <c r="D171" s="1091"/>
      <c r="E171" s="613">
        <v>800000</v>
      </c>
      <c r="F171" s="613">
        <v>1989864</v>
      </c>
      <c r="G171" s="613">
        <v>1989864</v>
      </c>
      <c r="H171" s="536">
        <f t="shared" si="65"/>
        <v>100</v>
      </c>
      <c r="I171" s="618"/>
      <c r="J171" s="619"/>
      <c r="K171" s="619"/>
      <c r="L171" s="620"/>
    </row>
    <row r="172" spans="1:15" s="617" customFormat="1" ht="15" customHeight="1">
      <c r="A172" s="558"/>
      <c r="B172" s="621" t="s">
        <v>1</v>
      </c>
      <c r="C172" s="1090" t="s">
        <v>262</v>
      </c>
      <c r="D172" s="1091"/>
      <c r="E172" s="622"/>
      <c r="F172" s="622"/>
      <c r="G172" s="622"/>
      <c r="H172" s="623"/>
      <c r="I172" s="624">
        <v>0</v>
      </c>
      <c r="J172" s="625">
        <v>4609681</v>
      </c>
      <c r="K172" s="625">
        <f>4609681-0.3</f>
        <v>4609680.7</v>
      </c>
      <c r="L172" s="547">
        <f t="shared" ref="L172:L177" si="70">K172/J172*100</f>
        <v>99.999993491957468</v>
      </c>
    </row>
    <row r="173" spans="1:15" s="617" customFormat="1" ht="15" customHeight="1">
      <c r="A173" s="558"/>
      <c r="B173" s="621"/>
      <c r="C173" s="1063" t="s">
        <v>260</v>
      </c>
      <c r="D173" s="1064"/>
      <c r="E173" s="622"/>
      <c r="F173" s="622"/>
      <c r="G173" s="622"/>
      <c r="H173" s="623"/>
      <c r="I173" s="627">
        <v>0</v>
      </c>
      <c r="J173" s="613">
        <v>300000</v>
      </c>
      <c r="K173" s="613">
        <f>2051-0.3</f>
        <v>2050.6999999999998</v>
      </c>
      <c r="L173" s="547">
        <f t="shared" si="70"/>
        <v>0.68356666666666666</v>
      </c>
    </row>
    <row r="174" spans="1:15" ht="18" customHeight="1">
      <c r="A174" s="558"/>
      <c r="B174" s="1047" t="s">
        <v>119</v>
      </c>
      <c r="C174" s="1048"/>
      <c r="D174" s="1048"/>
      <c r="E174" s="527">
        <f>E175</f>
        <v>20824</v>
      </c>
      <c r="F174" s="527">
        <f t="shared" ref="F174:G174" si="71">F175</f>
        <v>105302</v>
      </c>
      <c r="G174" s="527">
        <f t="shared" si="71"/>
        <v>105302.3</v>
      </c>
      <c r="H174" s="528">
        <f t="shared" si="65"/>
        <v>100.0002848948738</v>
      </c>
      <c r="I174" s="529">
        <f>I176+I177</f>
        <v>20824</v>
      </c>
      <c r="J174" s="530">
        <f>J176+J177</f>
        <v>105302</v>
      </c>
      <c r="K174" s="530">
        <f>K176+K177</f>
        <v>105302.3</v>
      </c>
      <c r="L174" s="531">
        <f t="shared" si="70"/>
        <v>100.0002848948738</v>
      </c>
    </row>
    <row r="175" spans="1:15" s="617" customFormat="1" ht="39" customHeight="1">
      <c r="A175" s="558"/>
      <c r="B175" s="612"/>
      <c r="C175" s="1090" t="s">
        <v>105</v>
      </c>
      <c r="D175" s="1091"/>
      <c r="E175" s="613">
        <v>20824</v>
      </c>
      <c r="F175" s="613">
        <v>105302</v>
      </c>
      <c r="G175" s="613">
        <f>105302+0.3</f>
        <v>105302.3</v>
      </c>
      <c r="H175" s="536">
        <f t="shared" si="65"/>
        <v>100.0002848948738</v>
      </c>
      <c r="I175" s="614"/>
      <c r="J175" s="615"/>
      <c r="K175" s="615"/>
      <c r="L175" s="616"/>
    </row>
    <row r="176" spans="1:15" s="617" customFormat="1" ht="15" customHeight="1">
      <c r="A176" s="558"/>
      <c r="B176" s="621" t="s">
        <v>1</v>
      </c>
      <c r="C176" s="1090" t="s">
        <v>244</v>
      </c>
      <c r="D176" s="1091"/>
      <c r="E176" s="622"/>
      <c r="F176" s="622"/>
      <c r="G176" s="622"/>
      <c r="H176" s="623"/>
      <c r="I176" s="624">
        <v>20824</v>
      </c>
      <c r="J176" s="625">
        <v>95302</v>
      </c>
      <c r="K176" s="625">
        <f>95302+0.3</f>
        <v>95302.3</v>
      </c>
      <c r="L176" s="547">
        <f t="shared" si="70"/>
        <v>100.00031478877673</v>
      </c>
    </row>
    <row r="177" spans="1:12" s="617" customFormat="1" ht="15" customHeight="1">
      <c r="A177" s="628"/>
      <c r="B177" s="621"/>
      <c r="C177" s="1090" t="s">
        <v>248</v>
      </c>
      <c r="D177" s="1091"/>
      <c r="E177" s="622"/>
      <c r="F177" s="622"/>
      <c r="G177" s="622"/>
      <c r="H177" s="623"/>
      <c r="I177" s="627"/>
      <c r="J177" s="613">
        <v>10000</v>
      </c>
      <c r="K177" s="613">
        <v>10000</v>
      </c>
      <c r="L177" s="547">
        <f t="shared" si="70"/>
        <v>100</v>
      </c>
    </row>
    <row r="178" spans="1:12" ht="15" customHeight="1">
      <c r="A178" s="1076" t="s">
        <v>180</v>
      </c>
      <c r="B178" s="1077"/>
      <c r="C178" s="1077"/>
      <c r="D178" s="1077"/>
      <c r="E178" s="577">
        <f>E179+E182</f>
        <v>2000000</v>
      </c>
      <c r="F178" s="577">
        <f t="shared" ref="F178:G178" si="72">F179+F182</f>
        <v>1298144</v>
      </c>
      <c r="G178" s="577">
        <f t="shared" si="72"/>
        <v>1296939</v>
      </c>
      <c r="H178" s="524">
        <f>G178/F178*100</f>
        <v>99.907175167007665</v>
      </c>
      <c r="I178" s="591">
        <f>I179+I182</f>
        <v>2000000</v>
      </c>
      <c r="J178" s="592">
        <f>J179+J182</f>
        <v>1298144</v>
      </c>
      <c r="K178" s="592">
        <f>K179+K182</f>
        <v>1296939</v>
      </c>
      <c r="L178" s="525">
        <f>K178/J178*100</f>
        <v>99.907175167007665</v>
      </c>
    </row>
    <row r="179" spans="1:12" ht="15" customHeight="1">
      <c r="A179" s="1069" t="s">
        <v>1</v>
      </c>
      <c r="B179" s="1047" t="s">
        <v>181</v>
      </c>
      <c r="C179" s="1048"/>
      <c r="D179" s="1048"/>
      <c r="E179" s="527">
        <f>E180</f>
        <v>2000000</v>
      </c>
      <c r="F179" s="527">
        <f t="shared" ref="F179:G179" si="73">F180</f>
        <v>1223144</v>
      </c>
      <c r="G179" s="527">
        <f t="shared" si="73"/>
        <v>1221939</v>
      </c>
      <c r="H179" s="528">
        <f t="shared" ref="H179:H183" si="74">G179/F179*100</f>
        <v>99.901483390344879</v>
      </c>
      <c r="I179" s="529">
        <f>I181</f>
        <v>2000000</v>
      </c>
      <c r="J179" s="527">
        <f>J181</f>
        <v>1223144</v>
      </c>
      <c r="K179" s="527">
        <f>K181</f>
        <v>1221939</v>
      </c>
      <c r="L179" s="531">
        <f t="shared" ref="L179" si="75">K179/J179*100</f>
        <v>99.901483390344879</v>
      </c>
    </row>
    <row r="180" spans="1:12" s="617" customFormat="1" ht="53.25" customHeight="1">
      <c r="A180" s="1069"/>
      <c r="B180" s="612"/>
      <c r="C180" s="1090" t="s">
        <v>116</v>
      </c>
      <c r="D180" s="1091"/>
      <c r="E180" s="613">
        <v>2000000</v>
      </c>
      <c r="F180" s="613">
        <v>1223144</v>
      </c>
      <c r="G180" s="613">
        <v>1221939</v>
      </c>
      <c r="H180" s="536">
        <f t="shared" si="74"/>
        <v>99.901483390344879</v>
      </c>
      <c r="I180" s="614"/>
      <c r="J180" s="615"/>
      <c r="K180" s="615"/>
      <c r="L180" s="616"/>
    </row>
    <row r="181" spans="1:12" s="617" customFormat="1" ht="44.25" customHeight="1">
      <c r="A181" s="1069"/>
      <c r="B181" s="621" t="s">
        <v>1</v>
      </c>
      <c r="C181" s="1090" t="s">
        <v>413</v>
      </c>
      <c r="D181" s="1091"/>
      <c r="E181" s="622"/>
      <c r="F181" s="622"/>
      <c r="G181" s="622"/>
      <c r="H181" s="623"/>
      <c r="I181" s="624">
        <v>2000000</v>
      </c>
      <c r="J181" s="625">
        <v>1223144</v>
      </c>
      <c r="K181" s="625">
        <v>1221939</v>
      </c>
      <c r="L181" s="547">
        <f t="shared" ref="L181:L182" si="76">K181/J181*100</f>
        <v>99.901483390344879</v>
      </c>
    </row>
    <row r="182" spans="1:12" ht="15" customHeight="1">
      <c r="A182" s="1069"/>
      <c r="B182" s="1047" t="s">
        <v>183</v>
      </c>
      <c r="C182" s="1048"/>
      <c r="D182" s="1048"/>
      <c r="E182" s="527">
        <f>E183</f>
        <v>0</v>
      </c>
      <c r="F182" s="527">
        <f t="shared" ref="F182:G182" si="77">F183</f>
        <v>75000</v>
      </c>
      <c r="G182" s="527">
        <f t="shared" si="77"/>
        <v>75000</v>
      </c>
      <c r="H182" s="528">
        <f t="shared" si="74"/>
        <v>100</v>
      </c>
      <c r="I182" s="529">
        <f>I184</f>
        <v>0</v>
      </c>
      <c r="J182" s="527">
        <f>J184</f>
        <v>75000</v>
      </c>
      <c r="K182" s="527">
        <f>K184</f>
        <v>75000</v>
      </c>
      <c r="L182" s="531">
        <f t="shared" si="76"/>
        <v>100</v>
      </c>
    </row>
    <row r="183" spans="1:12" s="617" customFormat="1" ht="52.5" customHeight="1">
      <c r="A183" s="1069"/>
      <c r="B183" s="612"/>
      <c r="C183" s="1090" t="s">
        <v>116</v>
      </c>
      <c r="D183" s="1091"/>
      <c r="E183" s="613">
        <v>0</v>
      </c>
      <c r="F183" s="613">
        <v>75000</v>
      </c>
      <c r="G183" s="613">
        <v>75000</v>
      </c>
      <c r="H183" s="536">
        <f t="shared" si="74"/>
        <v>100</v>
      </c>
      <c r="I183" s="614"/>
      <c r="J183" s="615"/>
      <c r="K183" s="615"/>
      <c r="L183" s="616"/>
    </row>
    <row r="184" spans="1:12" s="617" customFormat="1" ht="45" customHeight="1">
      <c r="A184" s="1069"/>
      <c r="B184" s="621" t="s">
        <v>1</v>
      </c>
      <c r="C184" s="1090" t="s">
        <v>413</v>
      </c>
      <c r="D184" s="1091"/>
      <c r="E184" s="622"/>
      <c r="F184" s="622"/>
      <c r="G184" s="622"/>
      <c r="H184" s="623"/>
      <c r="I184" s="624">
        <v>0</v>
      </c>
      <c r="J184" s="625">
        <v>75000</v>
      </c>
      <c r="K184" s="625">
        <v>75000</v>
      </c>
      <c r="L184" s="547">
        <f t="shared" ref="L184" si="78">K184/J184*100</f>
        <v>100</v>
      </c>
    </row>
    <row r="185" spans="1:12" ht="15" customHeight="1">
      <c r="A185" s="1076" t="s">
        <v>209</v>
      </c>
      <c r="B185" s="1077"/>
      <c r="C185" s="1077"/>
      <c r="D185" s="1077"/>
      <c r="E185" s="577">
        <f>E186+E189</f>
        <v>0</v>
      </c>
      <c r="F185" s="577">
        <f t="shared" ref="F185:G185" si="79">F186+F189</f>
        <v>202500</v>
      </c>
      <c r="G185" s="577">
        <f t="shared" si="79"/>
        <v>201209</v>
      </c>
      <c r="H185" s="524">
        <f>G185/F185*100</f>
        <v>99.362469135802471</v>
      </c>
      <c r="I185" s="591">
        <f>I186+I189</f>
        <v>0</v>
      </c>
      <c r="J185" s="592">
        <f>J186+J189</f>
        <v>202500</v>
      </c>
      <c r="K185" s="592">
        <f>K186+K189</f>
        <v>201209</v>
      </c>
      <c r="L185" s="525">
        <f>K185/J185*100</f>
        <v>99.362469135802471</v>
      </c>
    </row>
    <row r="186" spans="1:12" ht="15" customHeight="1">
      <c r="A186" s="611" t="s">
        <v>1</v>
      </c>
      <c r="B186" s="1047" t="s">
        <v>213</v>
      </c>
      <c r="C186" s="1048"/>
      <c r="D186" s="1048"/>
      <c r="E186" s="527">
        <f>E187</f>
        <v>0</v>
      </c>
      <c r="F186" s="527">
        <f t="shared" ref="F186:G186" si="80">F187</f>
        <v>200000</v>
      </c>
      <c r="G186" s="527">
        <f t="shared" si="80"/>
        <v>200000</v>
      </c>
      <c r="H186" s="528">
        <f t="shared" ref="H186:H187" si="81">G186/F186*100</f>
        <v>100</v>
      </c>
      <c r="I186" s="529">
        <f>I188</f>
        <v>0</v>
      </c>
      <c r="J186" s="530">
        <f>J188</f>
        <v>200000</v>
      </c>
      <c r="K186" s="530">
        <f>K188</f>
        <v>200000</v>
      </c>
      <c r="L186" s="531">
        <f t="shared" ref="L186" si="82">K186/J186*100</f>
        <v>100</v>
      </c>
    </row>
    <row r="187" spans="1:12" s="617" customFormat="1" ht="52.5" customHeight="1">
      <c r="A187" s="558"/>
      <c r="B187" s="593" t="s">
        <v>1</v>
      </c>
      <c r="C187" s="1090" t="s">
        <v>116</v>
      </c>
      <c r="D187" s="1091"/>
      <c r="E187" s="570">
        <v>0</v>
      </c>
      <c r="F187" s="570">
        <v>200000</v>
      </c>
      <c r="G187" s="570">
        <v>200000</v>
      </c>
      <c r="H187" s="536">
        <f t="shared" si="81"/>
        <v>100</v>
      </c>
      <c r="I187" s="614"/>
      <c r="J187" s="615"/>
      <c r="K187" s="615"/>
      <c r="L187" s="616"/>
    </row>
    <row r="188" spans="1:12" s="617" customFormat="1" ht="45.75" customHeight="1">
      <c r="A188" s="558"/>
      <c r="B188" s="562"/>
      <c r="C188" s="1092" t="s">
        <v>413</v>
      </c>
      <c r="D188" s="1093"/>
      <c r="E188" s="629"/>
      <c r="F188" s="629"/>
      <c r="G188" s="629"/>
      <c r="H188" s="630"/>
      <c r="I188" s="631">
        <v>0</v>
      </c>
      <c r="J188" s="632">
        <v>200000</v>
      </c>
      <c r="K188" s="632">
        <v>200000</v>
      </c>
      <c r="L188" s="547">
        <f t="shared" ref="L188:L189" si="83">K188/J188*100</f>
        <v>100</v>
      </c>
    </row>
    <row r="189" spans="1:12" ht="15" customHeight="1">
      <c r="A189" s="558"/>
      <c r="B189" s="1047" t="s">
        <v>215</v>
      </c>
      <c r="C189" s="1048"/>
      <c r="D189" s="1048"/>
      <c r="E189" s="527">
        <f>E190</f>
        <v>0</v>
      </c>
      <c r="F189" s="527">
        <f t="shared" ref="F189:G189" si="84">F190</f>
        <v>2500</v>
      </c>
      <c r="G189" s="527">
        <f t="shared" si="84"/>
        <v>1209</v>
      </c>
      <c r="H189" s="528">
        <f t="shared" ref="H189:H190" si="85">G189/F189*100</f>
        <v>48.36</v>
      </c>
      <c r="I189" s="529">
        <f>I191</f>
        <v>0</v>
      </c>
      <c r="J189" s="530">
        <f>J191</f>
        <v>2500</v>
      </c>
      <c r="K189" s="530">
        <f>K191</f>
        <v>1209</v>
      </c>
      <c r="L189" s="531">
        <f t="shared" si="83"/>
        <v>48.36</v>
      </c>
    </row>
    <row r="190" spans="1:12" s="617" customFormat="1" ht="44.25" customHeight="1">
      <c r="A190" s="558"/>
      <c r="B190" s="593" t="s">
        <v>1</v>
      </c>
      <c r="C190" s="1090" t="s">
        <v>106</v>
      </c>
      <c r="D190" s="1091"/>
      <c r="E190" s="570">
        <v>0</v>
      </c>
      <c r="F190" s="570">
        <v>2500</v>
      </c>
      <c r="G190" s="570">
        <v>1209</v>
      </c>
      <c r="H190" s="536">
        <f t="shared" si="85"/>
        <v>48.36</v>
      </c>
      <c r="I190" s="614"/>
      <c r="J190" s="615"/>
      <c r="K190" s="615"/>
      <c r="L190" s="616"/>
    </row>
    <row r="191" spans="1:12" s="617" customFormat="1" ht="26.25" customHeight="1">
      <c r="A191" s="561"/>
      <c r="B191" s="562"/>
      <c r="C191" s="1063" t="s">
        <v>375</v>
      </c>
      <c r="D191" s="1089"/>
      <c r="E191" s="629"/>
      <c r="F191" s="629"/>
      <c r="G191" s="629"/>
      <c r="H191" s="630"/>
      <c r="I191" s="631">
        <v>0</v>
      </c>
      <c r="J191" s="632">
        <v>2500</v>
      </c>
      <c r="K191" s="632">
        <v>1209</v>
      </c>
      <c r="L191" s="547">
        <f t="shared" ref="L191" si="86">K191/J191*100</f>
        <v>48.36</v>
      </c>
    </row>
  </sheetData>
  <mergeCells count="204">
    <mergeCell ref="C191:D191"/>
    <mergeCell ref="A185:D185"/>
    <mergeCell ref="B186:D186"/>
    <mergeCell ref="C187:D187"/>
    <mergeCell ref="C188:D188"/>
    <mergeCell ref="B189:D189"/>
    <mergeCell ref="C190:D190"/>
    <mergeCell ref="C176:D176"/>
    <mergeCell ref="C177:D177"/>
    <mergeCell ref="A178:D178"/>
    <mergeCell ref="A179:A184"/>
    <mergeCell ref="B179:D179"/>
    <mergeCell ref="C180:D180"/>
    <mergeCell ref="C181:D181"/>
    <mergeCell ref="B182:D182"/>
    <mergeCell ref="C183:D183"/>
    <mergeCell ref="C184:D184"/>
    <mergeCell ref="C170:D170"/>
    <mergeCell ref="C171:D171"/>
    <mergeCell ref="C172:D172"/>
    <mergeCell ref="C173:D173"/>
    <mergeCell ref="B174:D174"/>
    <mergeCell ref="C175:D175"/>
    <mergeCell ref="B164:D164"/>
    <mergeCell ref="C165:D165"/>
    <mergeCell ref="C166:D166"/>
    <mergeCell ref="C167:D167"/>
    <mergeCell ref="C168:D168"/>
    <mergeCell ref="B169:D169"/>
    <mergeCell ref="C158:D158"/>
    <mergeCell ref="C159:D159"/>
    <mergeCell ref="C160:D160"/>
    <mergeCell ref="C161:D161"/>
    <mergeCell ref="A162:D162"/>
    <mergeCell ref="A163:D163"/>
    <mergeCell ref="A149:D149"/>
    <mergeCell ref="A150:A161"/>
    <mergeCell ref="B150:D150"/>
    <mergeCell ref="C151:D151"/>
    <mergeCell ref="C152:D152"/>
    <mergeCell ref="C153:D153"/>
    <mergeCell ref="B154:D154"/>
    <mergeCell ref="C155:D155"/>
    <mergeCell ref="C156:D156"/>
    <mergeCell ref="B157:D157"/>
    <mergeCell ref="A144:D144"/>
    <mergeCell ref="A145:A148"/>
    <mergeCell ref="B145:D145"/>
    <mergeCell ref="C146:D146"/>
    <mergeCell ref="C147:D147"/>
    <mergeCell ref="C148:D148"/>
    <mergeCell ref="C137:D137"/>
    <mergeCell ref="A138:B143"/>
    <mergeCell ref="C138:D138"/>
    <mergeCell ref="C139:D139"/>
    <mergeCell ref="C140:D140"/>
    <mergeCell ref="C141:D141"/>
    <mergeCell ref="C142:D142"/>
    <mergeCell ref="C143:D143"/>
    <mergeCell ref="A122:A137"/>
    <mergeCell ref="B122:D122"/>
    <mergeCell ref="B123:B137"/>
    <mergeCell ref="C123:D123"/>
    <mergeCell ref="C124:D124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A103:D103"/>
    <mergeCell ref="A104:A108"/>
    <mergeCell ref="B104:D104"/>
    <mergeCell ref="C105:D105"/>
    <mergeCell ref="C106:D106"/>
    <mergeCell ref="C107:D107"/>
    <mergeCell ref="C108:D108"/>
    <mergeCell ref="A109:D109"/>
    <mergeCell ref="A110:A121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A91:D91"/>
    <mergeCell ref="A92:A102"/>
    <mergeCell ref="B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A81:D81"/>
    <mergeCell ref="A82:A90"/>
    <mergeCell ref="B82:D82"/>
    <mergeCell ref="C83:D83"/>
    <mergeCell ref="C84:D84"/>
    <mergeCell ref="B85:D85"/>
    <mergeCell ref="C86:D86"/>
    <mergeCell ref="C87:D87"/>
    <mergeCell ref="B88:D88"/>
    <mergeCell ref="C89:D89"/>
    <mergeCell ref="C90:D90"/>
    <mergeCell ref="C73:D73"/>
    <mergeCell ref="A74:D74"/>
    <mergeCell ref="A75:A80"/>
    <mergeCell ref="B75:D75"/>
    <mergeCell ref="C76:D76"/>
    <mergeCell ref="C77:D77"/>
    <mergeCell ref="B78:D78"/>
    <mergeCell ref="C79:D79"/>
    <mergeCell ref="C80:D80"/>
    <mergeCell ref="C66:D66"/>
    <mergeCell ref="A67:A72"/>
    <mergeCell ref="B67:D67"/>
    <mergeCell ref="C68:D68"/>
    <mergeCell ref="C69:D69"/>
    <mergeCell ref="B70:D70"/>
    <mergeCell ref="C71:D71"/>
    <mergeCell ref="C72:D72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27:D27"/>
    <mergeCell ref="C28:D28"/>
    <mergeCell ref="C29:D29"/>
    <mergeCell ref="C30:D30"/>
    <mergeCell ref="C31:D31"/>
    <mergeCell ref="A32:A51"/>
    <mergeCell ref="B32:D32"/>
    <mergeCell ref="C33:D33"/>
    <mergeCell ref="C34:D34"/>
    <mergeCell ref="C35:D3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B9"/>
    <mergeCell ref="C9:D9"/>
    <mergeCell ref="A10:B10"/>
    <mergeCell ref="A12:D12"/>
    <mergeCell ref="A13:D13"/>
    <mergeCell ref="B14:D14"/>
    <mergeCell ref="J1:L1"/>
    <mergeCell ref="A3:L3"/>
    <mergeCell ref="A7:B8"/>
    <mergeCell ref="C7:D8"/>
    <mergeCell ref="E7:G7"/>
    <mergeCell ref="H7:H8"/>
    <mergeCell ref="I7:K7"/>
    <mergeCell ref="L7:L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65" firstPageNumber="280" orientation="portrait" useFirstPageNumber="1" r:id="rId1"/>
  <headerFooter>
    <oddHeader>&amp;C&amp;"Calibri,Kursywa"Sprawozdanie z wykonania budżetu Województwa Zachodniopomorskiego za 2013 rok - załączniki&amp;"Calibri,Standardowy"
________________________________________________________________________________________________________________________</oddHeader>
    <oddFooter>&amp;C&amp;P</oddFooter>
  </headerFooter>
  <rowBreaks count="1" manualBreakCount="1">
    <brk id="16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view="pageBreakPreview" topLeftCell="A4" zoomScaleNormal="100" zoomScaleSheetLayoutView="100" workbookViewId="0">
      <selection activeCell="F11" sqref="F11"/>
    </sheetView>
  </sheetViews>
  <sheetFormatPr defaultRowHeight="15" customHeight="1"/>
  <cols>
    <col min="1" max="1" width="1" style="698" customWidth="1"/>
    <col min="2" max="2" width="3.7109375" style="698" customWidth="1"/>
    <col min="3" max="3" width="2.85546875" style="698" customWidth="1"/>
    <col min="4" max="4" width="2.28515625" style="698" customWidth="1"/>
    <col min="5" max="5" width="2.140625" style="698" customWidth="1"/>
    <col min="6" max="6" width="74.140625" style="698" customWidth="1"/>
    <col min="7" max="7" width="14.7109375" style="698" customWidth="1"/>
    <col min="8" max="8" width="13.7109375" style="698" customWidth="1"/>
    <col min="9" max="9" width="13.85546875" style="698" customWidth="1"/>
    <col min="10" max="10" width="6.5703125" style="698" customWidth="1"/>
  </cols>
  <sheetData>
    <row r="1" spans="1:10" ht="36.200000000000003" customHeight="1">
      <c r="A1" s="633" t="s">
        <v>1</v>
      </c>
      <c r="B1" s="633"/>
      <c r="C1" s="633"/>
      <c r="D1" s="633"/>
      <c r="E1" s="633"/>
      <c r="F1" s="633"/>
      <c r="G1" s="633"/>
      <c r="H1" s="634"/>
      <c r="I1" s="635" t="s">
        <v>513</v>
      </c>
      <c r="J1" s="633"/>
    </row>
    <row r="2" spans="1:10" ht="60" customHeight="1">
      <c r="A2" s="1094" t="s">
        <v>514</v>
      </c>
      <c r="B2" s="1094"/>
      <c r="C2" s="1094"/>
      <c r="D2" s="1094"/>
      <c r="E2" s="1094"/>
      <c r="F2" s="1094"/>
      <c r="G2" s="1094"/>
      <c r="H2" s="1094"/>
      <c r="I2" s="1094"/>
      <c r="J2" s="1094"/>
    </row>
    <row r="3" spans="1:10" ht="21" customHeight="1">
      <c r="A3" s="1094"/>
      <c r="B3" s="1094"/>
      <c r="C3" s="1094"/>
      <c r="D3" s="1094"/>
      <c r="E3" s="1094"/>
      <c r="F3" s="1094"/>
      <c r="G3" s="1094"/>
      <c r="H3" s="1094"/>
      <c r="I3" s="1094"/>
      <c r="J3" s="1094"/>
    </row>
    <row r="4" spans="1:10" ht="19.7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 ht="13.7" customHeight="1">
      <c r="A5" s="113"/>
      <c r="B5" s="113"/>
      <c r="C5" s="113"/>
      <c r="D5" s="113"/>
      <c r="E5" s="113"/>
      <c r="F5" s="113"/>
      <c r="G5" s="113"/>
      <c r="H5" s="113"/>
      <c r="I5" s="636" t="s">
        <v>452</v>
      </c>
      <c r="J5" s="113"/>
    </row>
    <row r="6" spans="1:10" ht="72.75" customHeight="1">
      <c r="A6" s="1095" t="s">
        <v>515</v>
      </c>
      <c r="B6" s="1096"/>
      <c r="C6" s="1096"/>
      <c r="D6" s="1097"/>
      <c r="E6" s="1095" t="s">
        <v>516</v>
      </c>
      <c r="F6" s="1097"/>
      <c r="G6" s="637" t="s">
        <v>517</v>
      </c>
      <c r="H6" s="637" t="s">
        <v>508</v>
      </c>
      <c r="I6" s="637" t="s">
        <v>518</v>
      </c>
      <c r="J6" s="637" t="s">
        <v>519</v>
      </c>
    </row>
    <row r="7" spans="1:10" s="641" customFormat="1" ht="17.25" customHeight="1">
      <c r="A7" s="1098" t="s">
        <v>520</v>
      </c>
      <c r="B7" s="1099"/>
      <c r="C7" s="1099"/>
      <c r="D7" s="1100"/>
      <c r="E7" s="1098">
        <v>2</v>
      </c>
      <c r="F7" s="1101"/>
      <c r="G7" s="638">
        <v>3</v>
      </c>
      <c r="H7" s="639">
        <v>4</v>
      </c>
      <c r="I7" s="638">
        <v>5</v>
      </c>
      <c r="J7" s="640">
        <v>6</v>
      </c>
    </row>
    <row r="8" spans="1:10" s="641" customFormat="1" ht="25.5" customHeight="1" thickBot="1">
      <c r="A8" s="1102" t="s">
        <v>521</v>
      </c>
      <c r="B8" s="1103"/>
      <c r="C8" s="1103"/>
      <c r="D8" s="1103"/>
      <c r="E8" s="1103"/>
      <c r="F8" s="1103"/>
      <c r="G8" s="642">
        <f>G10+G155</f>
        <v>237294387</v>
      </c>
      <c r="H8" s="642">
        <f>H10+H155</f>
        <v>203327833</v>
      </c>
      <c r="I8" s="642">
        <f>I10+I155-1</f>
        <v>200505387</v>
      </c>
      <c r="J8" s="643">
        <f>I8/H8%</f>
        <v>98.611874253339437</v>
      </c>
    </row>
    <row r="9" spans="1:10" s="641" customFormat="1" ht="17.25" customHeight="1" thickTop="1" thickBot="1">
      <c r="A9" s="1104" t="s">
        <v>226</v>
      </c>
      <c r="B9" s="1105"/>
      <c r="C9" s="1105"/>
      <c r="D9" s="1105"/>
      <c r="E9" s="644"/>
      <c r="F9" s="645"/>
      <c r="G9" s="638"/>
      <c r="H9" s="639"/>
      <c r="I9" s="638"/>
      <c r="J9" s="646"/>
    </row>
    <row r="10" spans="1:10" s="641" customFormat="1" ht="23.25" customHeight="1" thickBot="1">
      <c r="A10" s="1106" t="s">
        <v>522</v>
      </c>
      <c r="B10" s="1107"/>
      <c r="C10" s="1107"/>
      <c r="D10" s="1107"/>
      <c r="E10" s="1107"/>
      <c r="F10" s="1108"/>
      <c r="G10" s="647">
        <f>G12+G126</f>
        <v>120196810</v>
      </c>
      <c r="H10" s="647">
        <f>H12+H126</f>
        <v>77771017</v>
      </c>
      <c r="I10" s="647">
        <f>I12+I126</f>
        <v>75966462</v>
      </c>
      <c r="J10" s="648">
        <f>I10/H10%</f>
        <v>97.679656162912195</v>
      </c>
    </row>
    <row r="11" spans="1:10" s="641" customFormat="1" ht="14.25" customHeight="1">
      <c r="A11" s="1109" t="s">
        <v>226</v>
      </c>
      <c r="B11" s="1110"/>
      <c r="C11" s="1110"/>
      <c r="D11" s="1110"/>
      <c r="E11" s="649"/>
      <c r="F11" s="650"/>
      <c r="G11" s="638"/>
      <c r="H11" s="639"/>
      <c r="I11" s="638"/>
      <c r="J11" s="640"/>
    </row>
    <row r="12" spans="1:10" ht="22.5" customHeight="1" thickBot="1">
      <c r="A12" s="1111" t="s">
        <v>523</v>
      </c>
      <c r="B12" s="1112"/>
      <c r="C12" s="1112"/>
      <c r="D12" s="1112"/>
      <c r="E12" s="1112"/>
      <c r="F12" s="1112"/>
      <c r="G12" s="651">
        <v>80293961</v>
      </c>
      <c r="H12" s="651">
        <v>34407678</v>
      </c>
      <c r="I12" s="651">
        <v>32613815</v>
      </c>
      <c r="J12" s="652">
        <v>94.8</v>
      </c>
    </row>
    <row r="13" spans="1:10" ht="18" customHeight="1">
      <c r="A13" s="1113" t="s">
        <v>1</v>
      </c>
      <c r="B13" s="1114" t="s">
        <v>55</v>
      </c>
      <c r="C13" s="1115"/>
      <c r="D13" s="1115"/>
      <c r="E13" s="1115"/>
      <c r="F13" s="1116"/>
      <c r="G13" s="653">
        <v>8406000</v>
      </c>
      <c r="H13" s="654">
        <v>8450699</v>
      </c>
      <c r="I13" s="653">
        <v>7002761</v>
      </c>
      <c r="J13" s="655">
        <v>82.9</v>
      </c>
    </row>
    <row r="14" spans="1:10" ht="15" customHeight="1">
      <c r="A14" s="922"/>
      <c r="B14" s="1117" t="s">
        <v>1</v>
      </c>
      <c r="C14" s="1119" t="s">
        <v>86</v>
      </c>
      <c r="D14" s="1120"/>
      <c r="E14" s="1120"/>
      <c r="F14" s="1121"/>
      <c r="G14" s="846">
        <v>8406000</v>
      </c>
      <c r="H14" s="847">
        <v>8450699</v>
      </c>
      <c r="I14" s="846">
        <v>7002761</v>
      </c>
      <c r="J14" s="848">
        <v>82.9</v>
      </c>
    </row>
    <row r="15" spans="1:10" ht="30" customHeight="1">
      <c r="A15" s="922"/>
      <c r="B15" s="914"/>
      <c r="C15" s="1117" t="s">
        <v>1</v>
      </c>
      <c r="D15" s="1122" t="s">
        <v>304</v>
      </c>
      <c r="E15" s="1123"/>
      <c r="F15" s="1124"/>
      <c r="G15" s="656">
        <v>4997000</v>
      </c>
      <c r="H15" s="657">
        <v>6583489</v>
      </c>
      <c r="I15" s="656">
        <v>5339215</v>
      </c>
      <c r="J15" s="658">
        <v>81.099999999999994</v>
      </c>
    </row>
    <row r="16" spans="1:10" ht="15.75" customHeight="1">
      <c r="A16" s="922"/>
      <c r="B16" s="914"/>
      <c r="C16" s="914"/>
      <c r="D16" s="659" t="s">
        <v>1</v>
      </c>
      <c r="E16" s="1127" t="s">
        <v>524</v>
      </c>
      <c r="F16" s="1128"/>
      <c r="G16" s="660">
        <v>4997000</v>
      </c>
      <c r="H16" s="661">
        <v>6583489</v>
      </c>
      <c r="I16" s="660">
        <v>5339215</v>
      </c>
      <c r="J16" s="662">
        <v>81.099999999999994</v>
      </c>
    </row>
    <row r="17" spans="1:10" ht="30.75" customHeight="1">
      <c r="A17" s="922"/>
      <c r="B17" s="914"/>
      <c r="C17" s="914"/>
      <c r="D17" s="1122" t="s">
        <v>305</v>
      </c>
      <c r="E17" s="1123"/>
      <c r="F17" s="1124"/>
      <c r="G17" s="656">
        <v>3409000</v>
      </c>
      <c r="H17" s="657">
        <v>1867210</v>
      </c>
      <c r="I17" s="656">
        <v>1663546</v>
      </c>
      <c r="J17" s="658">
        <v>89.1</v>
      </c>
    </row>
    <row r="18" spans="1:10" ht="17.25" customHeight="1">
      <c r="A18" s="922"/>
      <c r="B18" s="1118"/>
      <c r="C18" s="1118"/>
      <c r="D18" s="659" t="s">
        <v>1</v>
      </c>
      <c r="E18" s="1127" t="s">
        <v>524</v>
      </c>
      <c r="F18" s="1128"/>
      <c r="G18" s="660">
        <v>3409000</v>
      </c>
      <c r="H18" s="661">
        <v>1867210</v>
      </c>
      <c r="I18" s="660">
        <v>1663546</v>
      </c>
      <c r="J18" s="662">
        <v>89.1</v>
      </c>
    </row>
    <row r="19" spans="1:10" ht="15.75" customHeight="1">
      <c r="A19" s="922"/>
      <c r="B19" s="1114" t="s">
        <v>134</v>
      </c>
      <c r="C19" s="1115"/>
      <c r="D19" s="1115"/>
      <c r="E19" s="1115"/>
      <c r="F19" s="1116"/>
      <c r="G19" s="653">
        <v>445500</v>
      </c>
      <c r="H19" s="654">
        <v>463451</v>
      </c>
      <c r="I19" s="653">
        <v>422620</v>
      </c>
      <c r="J19" s="655">
        <v>91.2</v>
      </c>
    </row>
    <row r="20" spans="1:10" ht="15" customHeight="1">
      <c r="A20" s="922"/>
      <c r="B20" s="1117" t="s">
        <v>1</v>
      </c>
      <c r="C20" s="1119" t="s">
        <v>138</v>
      </c>
      <c r="D20" s="1120"/>
      <c r="E20" s="1120"/>
      <c r="F20" s="1121"/>
      <c r="G20" s="846">
        <v>325500</v>
      </c>
      <c r="H20" s="847">
        <v>442951</v>
      </c>
      <c r="I20" s="846">
        <v>402410</v>
      </c>
      <c r="J20" s="848">
        <v>90.8</v>
      </c>
    </row>
    <row r="21" spans="1:10" ht="30.75" customHeight="1">
      <c r="A21" s="922"/>
      <c r="B21" s="914"/>
      <c r="C21" s="1117" t="s">
        <v>1</v>
      </c>
      <c r="D21" s="1122" t="s">
        <v>359</v>
      </c>
      <c r="E21" s="1123"/>
      <c r="F21" s="1124"/>
      <c r="G21" s="656">
        <v>276675</v>
      </c>
      <c r="H21" s="657">
        <v>376508</v>
      </c>
      <c r="I21" s="656">
        <v>342049</v>
      </c>
      <c r="J21" s="658">
        <v>90.8</v>
      </c>
    </row>
    <row r="22" spans="1:10" s="664" customFormat="1" ht="15" customHeight="1">
      <c r="A22" s="922"/>
      <c r="B22" s="914"/>
      <c r="C22" s="914"/>
      <c r="D22" s="663" t="s">
        <v>1</v>
      </c>
      <c r="E22" s="1125" t="s">
        <v>525</v>
      </c>
      <c r="F22" s="1126"/>
      <c r="G22" s="660">
        <v>276675</v>
      </c>
      <c r="H22" s="661">
        <v>376508</v>
      </c>
      <c r="I22" s="660">
        <v>342049</v>
      </c>
      <c r="J22" s="662">
        <v>90.8</v>
      </c>
    </row>
    <row r="23" spans="1:10" ht="26.25" customHeight="1">
      <c r="A23" s="922"/>
      <c r="B23" s="914"/>
      <c r="C23" s="914"/>
      <c r="D23" s="1122" t="s">
        <v>360</v>
      </c>
      <c r="E23" s="1123"/>
      <c r="F23" s="1124"/>
      <c r="G23" s="656">
        <v>48825</v>
      </c>
      <c r="H23" s="657">
        <v>66443</v>
      </c>
      <c r="I23" s="656">
        <v>60361</v>
      </c>
      <c r="J23" s="658">
        <v>90.8</v>
      </c>
    </row>
    <row r="24" spans="1:10" s="664" customFormat="1" ht="17.25" customHeight="1">
      <c r="A24" s="922"/>
      <c r="B24" s="914"/>
      <c r="C24" s="1118"/>
      <c r="D24" s="663" t="s">
        <v>1</v>
      </c>
      <c r="E24" s="1125" t="s">
        <v>525</v>
      </c>
      <c r="F24" s="1126"/>
      <c r="G24" s="660">
        <v>48825</v>
      </c>
      <c r="H24" s="661">
        <v>66443</v>
      </c>
      <c r="I24" s="660">
        <v>60361</v>
      </c>
      <c r="J24" s="662">
        <v>90.8</v>
      </c>
    </row>
    <row r="25" spans="1:10" ht="15" customHeight="1">
      <c r="A25" s="922"/>
      <c r="B25" s="914"/>
      <c r="C25" s="1119" t="s">
        <v>143</v>
      </c>
      <c r="D25" s="1120"/>
      <c r="E25" s="1120"/>
      <c r="F25" s="1121"/>
      <c r="G25" s="846">
        <v>120000</v>
      </c>
      <c r="H25" s="847">
        <v>15000</v>
      </c>
      <c r="I25" s="846">
        <v>15000</v>
      </c>
      <c r="J25" s="848">
        <v>100</v>
      </c>
    </row>
    <row r="26" spans="1:10" ht="28.5" customHeight="1">
      <c r="A26" s="922"/>
      <c r="B26" s="914"/>
      <c r="C26" s="1117" t="s">
        <v>1</v>
      </c>
      <c r="D26" s="1122" t="s">
        <v>370</v>
      </c>
      <c r="E26" s="1123"/>
      <c r="F26" s="1124"/>
      <c r="G26" s="656">
        <v>120000</v>
      </c>
      <c r="H26" s="657">
        <v>15000</v>
      </c>
      <c r="I26" s="656">
        <v>15000</v>
      </c>
      <c r="J26" s="658">
        <v>100</v>
      </c>
    </row>
    <row r="27" spans="1:10" s="664" customFormat="1" ht="15" customHeight="1">
      <c r="A27" s="922"/>
      <c r="B27" s="914"/>
      <c r="C27" s="1118"/>
      <c r="D27" s="663" t="s">
        <v>1</v>
      </c>
      <c r="E27" s="1127" t="s">
        <v>526</v>
      </c>
      <c r="F27" s="1128"/>
      <c r="G27" s="660">
        <v>120000</v>
      </c>
      <c r="H27" s="661">
        <v>15000</v>
      </c>
      <c r="I27" s="660">
        <v>15000</v>
      </c>
      <c r="J27" s="662">
        <v>100</v>
      </c>
    </row>
    <row r="28" spans="1:10" ht="15" customHeight="1">
      <c r="A28" s="922"/>
      <c r="B28" s="914"/>
      <c r="C28" s="1119" t="s">
        <v>144</v>
      </c>
      <c r="D28" s="1120"/>
      <c r="E28" s="1120"/>
      <c r="F28" s="1121"/>
      <c r="G28" s="846">
        <v>0</v>
      </c>
      <c r="H28" s="847">
        <v>5500</v>
      </c>
      <c r="I28" s="846">
        <v>5210</v>
      </c>
      <c r="J28" s="848">
        <v>94.7</v>
      </c>
    </row>
    <row r="29" spans="1:10" ht="29.25" customHeight="1">
      <c r="A29" s="922"/>
      <c r="B29" s="914"/>
      <c r="C29" s="1117" t="s">
        <v>1</v>
      </c>
      <c r="D29" s="1122" t="s">
        <v>371</v>
      </c>
      <c r="E29" s="1123"/>
      <c r="F29" s="1124"/>
      <c r="G29" s="656">
        <v>0</v>
      </c>
      <c r="H29" s="657">
        <v>5500</v>
      </c>
      <c r="I29" s="656">
        <v>5210</v>
      </c>
      <c r="J29" s="658">
        <v>94.7</v>
      </c>
    </row>
    <row r="30" spans="1:10" s="664" customFormat="1" ht="16.5" customHeight="1">
      <c r="A30" s="922"/>
      <c r="B30" s="1118"/>
      <c r="C30" s="1118"/>
      <c r="D30" s="663" t="s">
        <v>1</v>
      </c>
      <c r="E30" s="1127" t="s">
        <v>527</v>
      </c>
      <c r="F30" s="1128"/>
      <c r="G30" s="660">
        <v>0</v>
      </c>
      <c r="H30" s="661">
        <v>5500</v>
      </c>
      <c r="I30" s="660">
        <v>5210</v>
      </c>
      <c r="J30" s="662">
        <v>94.7</v>
      </c>
    </row>
    <row r="31" spans="1:10" ht="18" customHeight="1">
      <c r="A31" s="922"/>
      <c r="B31" s="1114" t="s">
        <v>145</v>
      </c>
      <c r="C31" s="1115"/>
      <c r="D31" s="1115"/>
      <c r="E31" s="1115"/>
      <c r="F31" s="1116"/>
      <c r="G31" s="653">
        <v>195000</v>
      </c>
      <c r="H31" s="654">
        <v>195000</v>
      </c>
      <c r="I31" s="653">
        <v>195000</v>
      </c>
      <c r="J31" s="655">
        <v>100</v>
      </c>
    </row>
    <row r="32" spans="1:10" ht="17.25" customHeight="1">
      <c r="A32" s="922" t="s">
        <v>1</v>
      </c>
      <c r="B32" s="914"/>
      <c r="C32" s="1119" t="s">
        <v>372</v>
      </c>
      <c r="D32" s="1120"/>
      <c r="E32" s="1120"/>
      <c r="F32" s="1121"/>
      <c r="G32" s="846">
        <v>105000</v>
      </c>
      <c r="H32" s="847">
        <v>105000</v>
      </c>
      <c r="I32" s="846">
        <v>105000</v>
      </c>
      <c r="J32" s="848">
        <v>100</v>
      </c>
    </row>
    <row r="33" spans="1:10" ht="15" customHeight="1">
      <c r="A33" s="922"/>
      <c r="B33" s="914"/>
      <c r="C33" s="1117" t="s">
        <v>1</v>
      </c>
      <c r="D33" s="1122" t="s">
        <v>373</v>
      </c>
      <c r="E33" s="1123"/>
      <c r="F33" s="1124"/>
      <c r="G33" s="656">
        <v>105000</v>
      </c>
      <c r="H33" s="657">
        <v>105000</v>
      </c>
      <c r="I33" s="656">
        <v>105000</v>
      </c>
      <c r="J33" s="658">
        <v>100</v>
      </c>
    </row>
    <row r="34" spans="1:10" ht="16.5" customHeight="1">
      <c r="A34" s="922"/>
      <c r="B34" s="914"/>
      <c r="C34" s="1118"/>
      <c r="D34" s="659" t="s">
        <v>1</v>
      </c>
      <c r="E34" s="1127" t="s">
        <v>528</v>
      </c>
      <c r="F34" s="1128"/>
      <c r="G34" s="660">
        <v>105000</v>
      </c>
      <c r="H34" s="661">
        <v>105000</v>
      </c>
      <c r="I34" s="660">
        <v>105000</v>
      </c>
      <c r="J34" s="662">
        <v>100</v>
      </c>
    </row>
    <row r="35" spans="1:10" ht="17.25" customHeight="1">
      <c r="A35" s="922"/>
      <c r="B35" s="914"/>
      <c r="C35" s="1119" t="s">
        <v>374</v>
      </c>
      <c r="D35" s="1120"/>
      <c r="E35" s="1120"/>
      <c r="F35" s="1121"/>
      <c r="G35" s="846">
        <v>90000</v>
      </c>
      <c r="H35" s="847">
        <v>90000</v>
      </c>
      <c r="I35" s="846">
        <v>90000</v>
      </c>
      <c r="J35" s="848">
        <v>100</v>
      </c>
    </row>
    <row r="36" spans="1:10" ht="29.25" customHeight="1">
      <c r="A36" s="922"/>
      <c r="B36" s="914"/>
      <c r="C36" s="1117" t="s">
        <v>1</v>
      </c>
      <c r="D36" s="1122" t="s">
        <v>375</v>
      </c>
      <c r="E36" s="1123"/>
      <c r="F36" s="1124"/>
      <c r="G36" s="656">
        <v>90000</v>
      </c>
      <c r="H36" s="657">
        <v>0</v>
      </c>
      <c r="I36" s="656">
        <v>0</v>
      </c>
      <c r="J36" s="658">
        <v>0</v>
      </c>
    </row>
    <row r="37" spans="1:10" ht="15.75" customHeight="1">
      <c r="A37" s="922"/>
      <c r="B37" s="914"/>
      <c r="C37" s="914"/>
      <c r="D37" s="659" t="s">
        <v>1</v>
      </c>
      <c r="E37" s="1127" t="s">
        <v>528</v>
      </c>
      <c r="F37" s="1128"/>
      <c r="G37" s="660">
        <v>90000</v>
      </c>
      <c r="H37" s="661">
        <v>0</v>
      </c>
      <c r="I37" s="660">
        <v>0</v>
      </c>
      <c r="J37" s="662">
        <v>0</v>
      </c>
    </row>
    <row r="38" spans="1:10" ht="15.75" customHeight="1">
      <c r="A38" s="922"/>
      <c r="B38" s="914"/>
      <c r="C38" s="914"/>
      <c r="D38" s="1122" t="s">
        <v>373</v>
      </c>
      <c r="E38" s="1123"/>
      <c r="F38" s="1124"/>
      <c r="G38" s="656">
        <v>0</v>
      </c>
      <c r="H38" s="657">
        <v>90000</v>
      </c>
      <c r="I38" s="656">
        <v>90000</v>
      </c>
      <c r="J38" s="658">
        <v>100</v>
      </c>
    </row>
    <row r="39" spans="1:10" ht="16.5" customHeight="1">
      <c r="A39" s="922"/>
      <c r="B39" s="914"/>
      <c r="C39" s="1118"/>
      <c r="D39" s="659" t="s">
        <v>1</v>
      </c>
      <c r="E39" s="1127" t="s">
        <v>528</v>
      </c>
      <c r="F39" s="1128"/>
      <c r="G39" s="660">
        <v>0</v>
      </c>
      <c r="H39" s="661">
        <v>90000</v>
      </c>
      <c r="I39" s="660">
        <v>90000</v>
      </c>
      <c r="J39" s="662">
        <v>100</v>
      </c>
    </row>
    <row r="40" spans="1:10" ht="18" customHeight="1">
      <c r="A40" s="112" t="s">
        <v>1</v>
      </c>
      <c r="B40" s="1114" t="s">
        <v>169</v>
      </c>
      <c r="C40" s="1115"/>
      <c r="D40" s="1115"/>
      <c r="E40" s="1115"/>
      <c r="F40" s="1116"/>
      <c r="G40" s="653">
        <v>50000</v>
      </c>
      <c r="H40" s="654">
        <v>50000</v>
      </c>
      <c r="I40" s="653">
        <v>50000</v>
      </c>
      <c r="J40" s="655">
        <v>100</v>
      </c>
    </row>
    <row r="41" spans="1:10" ht="15.75" customHeight="1">
      <c r="A41" s="112"/>
      <c r="B41" s="1117" t="s">
        <v>1</v>
      </c>
      <c r="C41" s="1119" t="s">
        <v>177</v>
      </c>
      <c r="D41" s="1120"/>
      <c r="E41" s="1120"/>
      <c r="F41" s="1121"/>
      <c r="G41" s="846">
        <v>50000</v>
      </c>
      <c r="H41" s="847">
        <v>50000</v>
      </c>
      <c r="I41" s="846">
        <v>50000</v>
      </c>
      <c r="J41" s="848">
        <v>100</v>
      </c>
    </row>
    <row r="42" spans="1:10" ht="30" customHeight="1">
      <c r="A42" s="112"/>
      <c r="B42" s="914"/>
      <c r="C42" s="1117" t="s">
        <v>1</v>
      </c>
      <c r="D42" s="1122" t="s">
        <v>370</v>
      </c>
      <c r="E42" s="1123"/>
      <c r="F42" s="1124"/>
      <c r="G42" s="656">
        <v>50000</v>
      </c>
      <c r="H42" s="657">
        <v>50000</v>
      </c>
      <c r="I42" s="656">
        <v>50000</v>
      </c>
      <c r="J42" s="658">
        <v>100</v>
      </c>
    </row>
    <row r="43" spans="1:10" ht="27" customHeight="1">
      <c r="A43" s="112"/>
      <c r="B43" s="1118"/>
      <c r="C43" s="1118"/>
      <c r="D43" s="659" t="s">
        <v>1</v>
      </c>
      <c r="E43" s="1127" t="s">
        <v>529</v>
      </c>
      <c r="F43" s="1128"/>
      <c r="G43" s="660">
        <v>50000</v>
      </c>
      <c r="H43" s="661">
        <v>50000</v>
      </c>
      <c r="I43" s="660">
        <v>50000</v>
      </c>
      <c r="J43" s="662">
        <v>100</v>
      </c>
    </row>
    <row r="44" spans="1:10" ht="17.25" customHeight="1">
      <c r="A44" s="112"/>
      <c r="B44" s="1114" t="s">
        <v>178</v>
      </c>
      <c r="C44" s="1115"/>
      <c r="D44" s="1115"/>
      <c r="E44" s="1115"/>
      <c r="F44" s="1116"/>
      <c r="G44" s="653">
        <v>3465853</v>
      </c>
      <c r="H44" s="654">
        <v>2297840</v>
      </c>
      <c r="I44" s="653">
        <v>2255813</v>
      </c>
      <c r="J44" s="655">
        <v>98.2</v>
      </c>
    </row>
    <row r="45" spans="1:10" ht="16.5" customHeight="1">
      <c r="A45" s="112"/>
      <c r="B45" s="1117" t="s">
        <v>1</v>
      </c>
      <c r="C45" s="1119" t="s">
        <v>179</v>
      </c>
      <c r="D45" s="1120"/>
      <c r="E45" s="1120"/>
      <c r="F45" s="1121"/>
      <c r="G45" s="846">
        <v>3465853</v>
      </c>
      <c r="H45" s="847">
        <v>2297840</v>
      </c>
      <c r="I45" s="846">
        <v>2255813</v>
      </c>
      <c r="J45" s="848">
        <v>98.2</v>
      </c>
    </row>
    <row r="46" spans="1:10" ht="27" customHeight="1">
      <c r="A46" s="112"/>
      <c r="B46" s="914"/>
      <c r="C46" s="1117" t="s">
        <v>1</v>
      </c>
      <c r="D46" s="1122" t="s">
        <v>375</v>
      </c>
      <c r="E46" s="1123"/>
      <c r="F46" s="1124"/>
      <c r="G46" s="656">
        <v>380000</v>
      </c>
      <c r="H46" s="657">
        <v>510000</v>
      </c>
      <c r="I46" s="656">
        <v>467974</v>
      </c>
      <c r="J46" s="658">
        <v>91.8</v>
      </c>
    </row>
    <row r="47" spans="1:10" ht="15.75" customHeight="1">
      <c r="A47" s="112"/>
      <c r="B47" s="914"/>
      <c r="C47" s="914"/>
      <c r="D47" s="1138" t="s">
        <v>1</v>
      </c>
      <c r="E47" s="1127" t="s">
        <v>530</v>
      </c>
      <c r="F47" s="1128"/>
      <c r="G47" s="660">
        <v>0</v>
      </c>
      <c r="H47" s="661">
        <v>50000</v>
      </c>
      <c r="I47" s="660">
        <v>50000</v>
      </c>
      <c r="J47" s="662">
        <v>100</v>
      </c>
    </row>
    <row r="48" spans="1:10" ht="15.75" customHeight="1">
      <c r="A48" s="112"/>
      <c r="B48" s="914"/>
      <c r="C48" s="914"/>
      <c r="D48" s="1013"/>
      <c r="E48" s="1127" t="s">
        <v>531</v>
      </c>
      <c r="F48" s="1128"/>
      <c r="G48" s="660">
        <v>380000</v>
      </c>
      <c r="H48" s="661">
        <v>460000</v>
      </c>
      <c r="I48" s="660">
        <v>417974</v>
      </c>
      <c r="J48" s="662">
        <v>90.9</v>
      </c>
    </row>
    <row r="49" spans="1:10" ht="30" customHeight="1">
      <c r="A49" s="112"/>
      <c r="B49" s="914"/>
      <c r="C49" s="914"/>
      <c r="D49" s="1122" t="s">
        <v>413</v>
      </c>
      <c r="E49" s="1123"/>
      <c r="F49" s="1124"/>
      <c r="G49" s="656">
        <v>3085853</v>
      </c>
      <c r="H49" s="657">
        <v>1787840</v>
      </c>
      <c r="I49" s="656">
        <v>1787839</v>
      </c>
      <c r="J49" s="658">
        <v>100</v>
      </c>
    </row>
    <row r="50" spans="1:10" s="664" customFormat="1" ht="29.25" customHeight="1">
      <c r="A50" s="112"/>
      <c r="B50" s="914"/>
      <c r="C50" s="914"/>
      <c r="D50" s="1129"/>
      <c r="E50" s="1127" t="s">
        <v>532</v>
      </c>
      <c r="F50" s="1128"/>
      <c r="G50" s="660">
        <v>3085853</v>
      </c>
      <c r="H50" s="661">
        <v>1771235</v>
      </c>
      <c r="I50" s="660">
        <v>1771234</v>
      </c>
      <c r="J50" s="662">
        <v>100</v>
      </c>
    </row>
    <row r="51" spans="1:10" s="664" customFormat="1" ht="27.75" customHeight="1">
      <c r="A51" s="131"/>
      <c r="B51" s="947"/>
      <c r="C51" s="947"/>
      <c r="D51" s="1130"/>
      <c r="E51" s="1131" t="s">
        <v>533</v>
      </c>
      <c r="F51" s="1132"/>
      <c r="G51" s="660">
        <v>0</v>
      </c>
      <c r="H51" s="661">
        <v>16605</v>
      </c>
      <c r="I51" s="660">
        <v>16605</v>
      </c>
      <c r="J51" s="662">
        <v>100</v>
      </c>
    </row>
    <row r="52" spans="1:10" ht="18" customHeight="1">
      <c r="A52" s="112"/>
      <c r="B52" s="1133" t="s">
        <v>180</v>
      </c>
      <c r="C52" s="1134"/>
      <c r="D52" s="1134"/>
      <c r="E52" s="1134"/>
      <c r="F52" s="1135"/>
      <c r="G52" s="653">
        <v>37317688</v>
      </c>
      <c r="H52" s="654">
        <v>14446294</v>
      </c>
      <c r="I52" s="653">
        <v>14440923</v>
      </c>
      <c r="J52" s="655">
        <v>100</v>
      </c>
    </row>
    <row r="53" spans="1:10" ht="16.5" customHeight="1">
      <c r="A53" s="112"/>
      <c r="B53" s="1117" t="s">
        <v>1</v>
      </c>
      <c r="C53" s="1119" t="s">
        <v>181</v>
      </c>
      <c r="D53" s="1120"/>
      <c r="E53" s="1120"/>
      <c r="F53" s="1121"/>
      <c r="G53" s="846">
        <v>36957688</v>
      </c>
      <c r="H53" s="847">
        <v>13862894</v>
      </c>
      <c r="I53" s="846">
        <v>13857523</v>
      </c>
      <c r="J53" s="848">
        <v>100</v>
      </c>
    </row>
    <row r="54" spans="1:10" ht="26.25" customHeight="1">
      <c r="A54" s="112"/>
      <c r="B54" s="914"/>
      <c r="C54" s="1117" t="s">
        <v>1</v>
      </c>
      <c r="D54" s="1122" t="s">
        <v>413</v>
      </c>
      <c r="E54" s="1123"/>
      <c r="F54" s="1124"/>
      <c r="G54" s="656">
        <v>36957688</v>
      </c>
      <c r="H54" s="657">
        <v>13862894</v>
      </c>
      <c r="I54" s="656">
        <v>13857523</v>
      </c>
      <c r="J54" s="658">
        <v>100</v>
      </c>
    </row>
    <row r="55" spans="1:10" s="664" customFormat="1" ht="29.25" customHeight="1">
      <c r="A55" s="112"/>
      <c r="B55" s="914"/>
      <c r="C55" s="914"/>
      <c r="D55" s="1136" t="s">
        <v>1</v>
      </c>
      <c r="E55" s="1127" t="s">
        <v>534</v>
      </c>
      <c r="F55" s="1128"/>
      <c r="G55" s="660">
        <v>10000000</v>
      </c>
      <c r="H55" s="661">
        <v>10547500</v>
      </c>
      <c r="I55" s="660">
        <v>10542128</v>
      </c>
      <c r="J55" s="662">
        <v>100</v>
      </c>
    </row>
    <row r="56" spans="1:10" s="664" customFormat="1" ht="15" customHeight="1">
      <c r="A56" s="112"/>
      <c r="B56" s="914"/>
      <c r="C56" s="914"/>
      <c r="D56" s="1129"/>
      <c r="E56" s="1127" t="s">
        <v>535</v>
      </c>
      <c r="F56" s="1128"/>
      <c r="G56" s="660">
        <v>1849557</v>
      </c>
      <c r="H56" s="661">
        <v>1849557</v>
      </c>
      <c r="I56" s="660">
        <v>1849557</v>
      </c>
      <c r="J56" s="662">
        <v>100</v>
      </c>
    </row>
    <row r="57" spans="1:10" s="664" customFormat="1" ht="39.75" customHeight="1">
      <c r="A57" s="112"/>
      <c r="B57" s="914"/>
      <c r="C57" s="914"/>
      <c r="D57" s="1129"/>
      <c r="E57" s="1127" t="s">
        <v>536</v>
      </c>
      <c r="F57" s="1128"/>
      <c r="G57" s="660">
        <v>915631</v>
      </c>
      <c r="H57" s="661">
        <v>915631</v>
      </c>
      <c r="I57" s="660">
        <v>915631</v>
      </c>
      <c r="J57" s="662">
        <v>100</v>
      </c>
    </row>
    <row r="58" spans="1:10" s="664" customFormat="1" ht="28.5" customHeight="1">
      <c r="A58" s="112"/>
      <c r="B58" s="914"/>
      <c r="C58" s="1118"/>
      <c r="D58" s="1137"/>
      <c r="E58" s="1127" t="s">
        <v>537</v>
      </c>
      <c r="F58" s="1128"/>
      <c r="G58" s="660">
        <v>24192500</v>
      </c>
      <c r="H58" s="661">
        <v>550206</v>
      </c>
      <c r="I58" s="660">
        <v>550206</v>
      </c>
      <c r="J58" s="662">
        <v>100</v>
      </c>
    </row>
    <row r="59" spans="1:10" ht="15" customHeight="1">
      <c r="A59" s="112"/>
      <c r="B59" s="914"/>
      <c r="C59" s="1119" t="s">
        <v>414</v>
      </c>
      <c r="D59" s="1120"/>
      <c r="E59" s="1120"/>
      <c r="F59" s="1121"/>
      <c r="G59" s="846">
        <v>150000</v>
      </c>
      <c r="H59" s="847">
        <v>136900</v>
      </c>
      <c r="I59" s="846">
        <v>136900</v>
      </c>
      <c r="J59" s="848">
        <v>100</v>
      </c>
    </row>
    <row r="60" spans="1:10" ht="29.25" customHeight="1">
      <c r="A60" s="112"/>
      <c r="B60" s="914"/>
      <c r="C60" s="1117" t="s">
        <v>1</v>
      </c>
      <c r="D60" s="1122" t="s">
        <v>413</v>
      </c>
      <c r="E60" s="1123"/>
      <c r="F60" s="1124"/>
      <c r="G60" s="656">
        <v>150000</v>
      </c>
      <c r="H60" s="657">
        <v>136900</v>
      </c>
      <c r="I60" s="656">
        <v>136900</v>
      </c>
      <c r="J60" s="658">
        <v>100</v>
      </c>
    </row>
    <row r="61" spans="1:10" ht="27.75" customHeight="1">
      <c r="A61" s="112"/>
      <c r="B61" s="914"/>
      <c r="C61" s="1118"/>
      <c r="D61" s="659" t="s">
        <v>1</v>
      </c>
      <c r="E61" s="1127" t="s">
        <v>534</v>
      </c>
      <c r="F61" s="1128"/>
      <c r="G61" s="660">
        <v>150000</v>
      </c>
      <c r="H61" s="661">
        <v>136900</v>
      </c>
      <c r="I61" s="660">
        <v>136900</v>
      </c>
      <c r="J61" s="662">
        <v>100</v>
      </c>
    </row>
    <row r="62" spans="1:10" ht="15" customHeight="1">
      <c r="A62" s="112"/>
      <c r="B62" s="914"/>
      <c r="C62" s="1119" t="s">
        <v>415</v>
      </c>
      <c r="D62" s="1120"/>
      <c r="E62" s="1120"/>
      <c r="F62" s="1121"/>
      <c r="G62" s="846">
        <v>210000</v>
      </c>
      <c r="H62" s="847">
        <v>210000</v>
      </c>
      <c r="I62" s="846">
        <v>210000</v>
      </c>
      <c r="J62" s="848">
        <v>100</v>
      </c>
    </row>
    <row r="63" spans="1:10" ht="30" customHeight="1">
      <c r="A63" s="922" t="s">
        <v>1</v>
      </c>
      <c r="B63" s="914"/>
      <c r="C63" s="914"/>
      <c r="D63" s="1122" t="s">
        <v>413</v>
      </c>
      <c r="E63" s="1123"/>
      <c r="F63" s="1124"/>
      <c r="G63" s="656">
        <v>210000</v>
      </c>
      <c r="H63" s="657">
        <v>210000</v>
      </c>
      <c r="I63" s="656">
        <v>210000</v>
      </c>
      <c r="J63" s="658">
        <v>100</v>
      </c>
    </row>
    <row r="64" spans="1:10" ht="27.75" customHeight="1">
      <c r="A64" s="922"/>
      <c r="B64" s="914"/>
      <c r="C64" s="914"/>
      <c r="D64" s="659" t="s">
        <v>1</v>
      </c>
      <c r="E64" s="1127" t="s">
        <v>534</v>
      </c>
      <c r="F64" s="1128"/>
      <c r="G64" s="660">
        <v>210000</v>
      </c>
      <c r="H64" s="661">
        <v>210000</v>
      </c>
      <c r="I64" s="660">
        <v>210000</v>
      </c>
      <c r="J64" s="662">
        <v>100</v>
      </c>
    </row>
    <row r="65" spans="1:10" ht="15" customHeight="1">
      <c r="A65" s="922" t="s">
        <v>1</v>
      </c>
      <c r="B65" s="914"/>
      <c r="C65" s="1119" t="s">
        <v>183</v>
      </c>
      <c r="D65" s="1120"/>
      <c r="E65" s="1120"/>
      <c r="F65" s="1121"/>
      <c r="G65" s="846">
        <v>0</v>
      </c>
      <c r="H65" s="847">
        <v>84000</v>
      </c>
      <c r="I65" s="846">
        <v>84000</v>
      </c>
      <c r="J65" s="848">
        <v>100</v>
      </c>
    </row>
    <row r="66" spans="1:10" ht="30" customHeight="1">
      <c r="A66" s="922"/>
      <c r="B66" s="914"/>
      <c r="C66" s="1117" t="s">
        <v>1</v>
      </c>
      <c r="D66" s="1122" t="s">
        <v>413</v>
      </c>
      <c r="E66" s="1123"/>
      <c r="F66" s="1124"/>
      <c r="G66" s="656">
        <v>0</v>
      </c>
      <c r="H66" s="657">
        <v>84000</v>
      </c>
      <c r="I66" s="656">
        <v>84000</v>
      </c>
      <c r="J66" s="658">
        <v>100</v>
      </c>
    </row>
    <row r="67" spans="1:10" ht="27" customHeight="1">
      <c r="A67" s="922"/>
      <c r="B67" s="914"/>
      <c r="C67" s="1118"/>
      <c r="D67" s="659" t="s">
        <v>1</v>
      </c>
      <c r="E67" s="1122" t="s">
        <v>534</v>
      </c>
      <c r="F67" s="1124"/>
      <c r="G67" s="656">
        <v>0</v>
      </c>
      <c r="H67" s="657">
        <v>84000</v>
      </c>
      <c r="I67" s="656">
        <v>84000</v>
      </c>
      <c r="J67" s="658">
        <v>100</v>
      </c>
    </row>
    <row r="68" spans="1:10" ht="15" customHeight="1">
      <c r="A68" s="922"/>
      <c r="B68" s="914"/>
      <c r="C68" s="1119" t="s">
        <v>184</v>
      </c>
      <c r="D68" s="1120"/>
      <c r="E68" s="1120"/>
      <c r="F68" s="1121"/>
      <c r="G68" s="846">
        <v>0</v>
      </c>
      <c r="H68" s="847">
        <v>147600</v>
      </c>
      <c r="I68" s="846">
        <v>147600</v>
      </c>
      <c r="J68" s="848">
        <v>100</v>
      </c>
    </row>
    <row r="69" spans="1:10" ht="27.75" customHeight="1">
      <c r="A69" s="922"/>
      <c r="B69" s="914"/>
      <c r="C69" s="1117" t="s">
        <v>1</v>
      </c>
      <c r="D69" s="1122" t="s">
        <v>413</v>
      </c>
      <c r="E69" s="1123"/>
      <c r="F69" s="1124"/>
      <c r="G69" s="656">
        <v>0</v>
      </c>
      <c r="H69" s="657">
        <v>147600</v>
      </c>
      <c r="I69" s="656">
        <v>147600</v>
      </c>
      <c r="J69" s="658">
        <v>100</v>
      </c>
    </row>
    <row r="70" spans="1:10" ht="27.75" customHeight="1">
      <c r="A70" s="922"/>
      <c r="B70" s="914"/>
      <c r="C70" s="1118"/>
      <c r="D70" s="659" t="s">
        <v>1</v>
      </c>
      <c r="E70" s="1127" t="s">
        <v>534</v>
      </c>
      <c r="F70" s="1128"/>
      <c r="G70" s="660">
        <v>0</v>
      </c>
      <c r="H70" s="661">
        <v>147600</v>
      </c>
      <c r="I70" s="660">
        <v>147600</v>
      </c>
      <c r="J70" s="662">
        <v>100</v>
      </c>
    </row>
    <row r="71" spans="1:10" ht="15" customHeight="1">
      <c r="A71" s="922"/>
      <c r="B71" s="914"/>
      <c r="C71" s="1119" t="s">
        <v>419</v>
      </c>
      <c r="D71" s="1120"/>
      <c r="E71" s="1120"/>
      <c r="F71" s="1121"/>
      <c r="G71" s="846">
        <v>0</v>
      </c>
      <c r="H71" s="847">
        <v>4900</v>
      </c>
      <c r="I71" s="846">
        <v>4900</v>
      </c>
      <c r="J71" s="848">
        <v>100</v>
      </c>
    </row>
    <row r="72" spans="1:10" ht="26.25" customHeight="1">
      <c r="A72" s="922"/>
      <c r="B72" s="914"/>
      <c r="C72" s="1117" t="s">
        <v>1</v>
      </c>
      <c r="D72" s="1122" t="s">
        <v>413</v>
      </c>
      <c r="E72" s="1123"/>
      <c r="F72" s="1124"/>
      <c r="G72" s="656">
        <v>0</v>
      </c>
      <c r="H72" s="657">
        <v>4900</v>
      </c>
      <c r="I72" s="656">
        <v>4900</v>
      </c>
      <c r="J72" s="658">
        <v>100</v>
      </c>
    </row>
    <row r="73" spans="1:10" ht="27" customHeight="1">
      <c r="A73" s="922"/>
      <c r="B73" s="914"/>
      <c r="C73" s="1118"/>
      <c r="D73" s="659" t="s">
        <v>1</v>
      </c>
      <c r="E73" s="1127" t="s">
        <v>534</v>
      </c>
      <c r="F73" s="1128"/>
      <c r="G73" s="660">
        <v>0</v>
      </c>
      <c r="H73" s="661">
        <v>4900</v>
      </c>
      <c r="I73" s="660">
        <v>4900</v>
      </c>
      <c r="J73" s="662">
        <v>100</v>
      </c>
    </row>
    <row r="74" spans="1:10" ht="18" customHeight="1">
      <c r="A74" s="922" t="s">
        <v>1</v>
      </c>
      <c r="B74" s="1114" t="s">
        <v>209</v>
      </c>
      <c r="C74" s="1115"/>
      <c r="D74" s="1115"/>
      <c r="E74" s="1115"/>
      <c r="F74" s="1116"/>
      <c r="G74" s="653">
        <v>30388920</v>
      </c>
      <c r="H74" s="654">
        <v>8469394</v>
      </c>
      <c r="I74" s="653">
        <v>8211698</v>
      </c>
      <c r="J74" s="655">
        <v>97</v>
      </c>
    </row>
    <row r="75" spans="1:10" ht="15" customHeight="1">
      <c r="A75" s="922"/>
      <c r="B75" s="1117" t="s">
        <v>1</v>
      </c>
      <c r="C75" s="1119" t="s">
        <v>211</v>
      </c>
      <c r="D75" s="1120"/>
      <c r="E75" s="1120"/>
      <c r="F75" s="1121"/>
      <c r="G75" s="846">
        <v>18328293</v>
      </c>
      <c r="H75" s="847">
        <v>2230743</v>
      </c>
      <c r="I75" s="846">
        <v>2230743</v>
      </c>
      <c r="J75" s="848">
        <v>100</v>
      </c>
    </row>
    <row r="76" spans="1:10" ht="28.5" customHeight="1">
      <c r="A76" s="922"/>
      <c r="B76" s="914"/>
      <c r="C76" s="1117" t="s">
        <v>1</v>
      </c>
      <c r="D76" s="1122" t="s">
        <v>370</v>
      </c>
      <c r="E76" s="1123"/>
      <c r="F76" s="1124"/>
      <c r="G76" s="656">
        <v>500000</v>
      </c>
      <c r="H76" s="657">
        <v>500000</v>
      </c>
      <c r="I76" s="656">
        <v>500000</v>
      </c>
      <c r="J76" s="658">
        <v>100</v>
      </c>
    </row>
    <row r="77" spans="1:10" ht="15" customHeight="1">
      <c r="A77" s="922"/>
      <c r="B77" s="914"/>
      <c r="C77" s="914"/>
      <c r="D77" s="659" t="s">
        <v>1</v>
      </c>
      <c r="E77" s="1127" t="s">
        <v>538</v>
      </c>
      <c r="F77" s="1128"/>
      <c r="G77" s="660">
        <v>500000</v>
      </c>
      <c r="H77" s="661">
        <v>500000</v>
      </c>
      <c r="I77" s="660">
        <v>500000</v>
      </c>
      <c r="J77" s="662">
        <v>100</v>
      </c>
    </row>
    <row r="78" spans="1:10" ht="30" customHeight="1">
      <c r="A78" s="922"/>
      <c r="B78" s="914"/>
      <c r="C78" s="914"/>
      <c r="D78" s="1122" t="s">
        <v>375</v>
      </c>
      <c r="E78" s="1123"/>
      <c r="F78" s="1124"/>
      <c r="G78" s="656">
        <v>1500000</v>
      </c>
      <c r="H78" s="657">
        <v>367214</v>
      </c>
      <c r="I78" s="656">
        <v>367214</v>
      </c>
      <c r="J78" s="658">
        <v>100</v>
      </c>
    </row>
    <row r="79" spans="1:10" ht="28.5" customHeight="1">
      <c r="A79" s="922"/>
      <c r="B79" s="914"/>
      <c r="C79" s="914"/>
      <c r="D79" s="1138" t="s">
        <v>1</v>
      </c>
      <c r="E79" s="1127" t="s">
        <v>539</v>
      </c>
      <c r="F79" s="1128"/>
      <c r="G79" s="660">
        <v>1500000</v>
      </c>
      <c r="H79" s="661">
        <v>0</v>
      </c>
      <c r="I79" s="660">
        <v>0</v>
      </c>
      <c r="J79" s="662">
        <v>0</v>
      </c>
    </row>
    <row r="80" spans="1:10" ht="15" customHeight="1">
      <c r="A80" s="922"/>
      <c r="B80" s="914"/>
      <c r="C80" s="914"/>
      <c r="D80" s="1139"/>
      <c r="E80" s="1127" t="s">
        <v>540</v>
      </c>
      <c r="F80" s="1128"/>
      <c r="G80" s="660">
        <v>0</v>
      </c>
      <c r="H80" s="661">
        <v>367214</v>
      </c>
      <c r="I80" s="660">
        <v>367214</v>
      </c>
      <c r="J80" s="662">
        <v>100</v>
      </c>
    </row>
    <row r="81" spans="1:10" ht="32.25" customHeight="1">
      <c r="A81" s="922"/>
      <c r="B81" s="914"/>
      <c r="C81" s="914"/>
      <c r="D81" s="1122" t="s">
        <v>413</v>
      </c>
      <c r="E81" s="1123"/>
      <c r="F81" s="1124"/>
      <c r="G81" s="656">
        <v>16328293</v>
      </c>
      <c r="H81" s="657">
        <v>1363529</v>
      </c>
      <c r="I81" s="656">
        <v>1363529</v>
      </c>
      <c r="J81" s="658">
        <v>100</v>
      </c>
    </row>
    <row r="82" spans="1:10" ht="15" customHeight="1">
      <c r="A82" s="922"/>
      <c r="B82" s="914"/>
      <c r="C82" s="914"/>
      <c r="D82" s="1013"/>
      <c r="E82" s="1127" t="s">
        <v>541</v>
      </c>
      <c r="F82" s="1128"/>
      <c r="G82" s="660">
        <v>14268293</v>
      </c>
      <c r="H82" s="661">
        <v>1107523</v>
      </c>
      <c r="I82" s="660">
        <v>1107523</v>
      </c>
      <c r="J82" s="662">
        <v>100</v>
      </c>
    </row>
    <row r="83" spans="1:10" ht="15" customHeight="1">
      <c r="A83" s="922"/>
      <c r="B83" s="914"/>
      <c r="C83" s="1118"/>
      <c r="D83" s="1139"/>
      <c r="E83" s="1125" t="s">
        <v>542</v>
      </c>
      <c r="F83" s="1126"/>
      <c r="G83" s="660">
        <v>2060000</v>
      </c>
      <c r="H83" s="661">
        <v>256006</v>
      </c>
      <c r="I83" s="660">
        <v>256006</v>
      </c>
      <c r="J83" s="662">
        <v>100</v>
      </c>
    </row>
    <row r="84" spans="1:10" ht="15" customHeight="1">
      <c r="A84" s="922"/>
      <c r="B84" s="914"/>
      <c r="C84" s="1119" t="s">
        <v>442</v>
      </c>
      <c r="D84" s="1120"/>
      <c r="E84" s="1120"/>
      <c r="F84" s="1121"/>
      <c r="G84" s="846">
        <v>300000</v>
      </c>
      <c r="H84" s="847">
        <v>300000</v>
      </c>
      <c r="I84" s="846">
        <v>300000</v>
      </c>
      <c r="J84" s="848">
        <v>100</v>
      </c>
    </row>
    <row r="85" spans="1:10" ht="24" customHeight="1">
      <c r="A85" s="922"/>
      <c r="B85" s="914"/>
      <c r="C85" s="1117" t="s">
        <v>1</v>
      </c>
      <c r="D85" s="1122" t="s">
        <v>370</v>
      </c>
      <c r="E85" s="1123"/>
      <c r="F85" s="1124"/>
      <c r="G85" s="656">
        <v>300000</v>
      </c>
      <c r="H85" s="657">
        <v>300000</v>
      </c>
      <c r="I85" s="656">
        <v>300000</v>
      </c>
      <c r="J85" s="658">
        <v>100</v>
      </c>
    </row>
    <row r="86" spans="1:10" ht="16.5" customHeight="1">
      <c r="A86" s="922"/>
      <c r="B86" s="914"/>
      <c r="C86" s="1118"/>
      <c r="D86" s="659" t="s">
        <v>1</v>
      </c>
      <c r="E86" s="1127" t="s">
        <v>543</v>
      </c>
      <c r="F86" s="1128"/>
      <c r="G86" s="660">
        <v>300000</v>
      </c>
      <c r="H86" s="661">
        <v>300000</v>
      </c>
      <c r="I86" s="660">
        <v>300000</v>
      </c>
      <c r="J86" s="662">
        <v>100</v>
      </c>
    </row>
    <row r="87" spans="1:10" ht="15.75" customHeight="1">
      <c r="A87" s="922"/>
      <c r="B87" s="914"/>
      <c r="C87" s="1119" t="s">
        <v>213</v>
      </c>
      <c r="D87" s="1120"/>
      <c r="E87" s="1120"/>
      <c r="F87" s="1121"/>
      <c r="G87" s="846">
        <v>3711530</v>
      </c>
      <c r="H87" s="847">
        <v>1269332</v>
      </c>
      <c r="I87" s="846">
        <v>1242312</v>
      </c>
      <c r="J87" s="848">
        <v>97.9</v>
      </c>
    </row>
    <row r="88" spans="1:10" ht="28.5" customHeight="1">
      <c r="A88" s="922"/>
      <c r="B88" s="914"/>
      <c r="C88" s="1117" t="s">
        <v>1</v>
      </c>
      <c r="D88" s="1122" t="s">
        <v>375</v>
      </c>
      <c r="E88" s="1123"/>
      <c r="F88" s="1124"/>
      <c r="G88" s="656">
        <v>50000</v>
      </c>
      <c r="H88" s="657">
        <v>451636</v>
      </c>
      <c r="I88" s="656">
        <v>442725</v>
      </c>
      <c r="J88" s="658">
        <v>98</v>
      </c>
    </row>
    <row r="89" spans="1:10" ht="25.5" customHeight="1">
      <c r="A89" s="922"/>
      <c r="B89" s="914"/>
      <c r="C89" s="914"/>
      <c r="D89" s="914"/>
      <c r="E89" s="1127" t="s">
        <v>544</v>
      </c>
      <c r="F89" s="1128"/>
      <c r="G89" s="660">
        <v>50000</v>
      </c>
      <c r="H89" s="661">
        <v>50000</v>
      </c>
      <c r="I89" s="660">
        <v>50000</v>
      </c>
      <c r="J89" s="662">
        <v>100</v>
      </c>
    </row>
    <row r="90" spans="1:10" ht="15" customHeight="1">
      <c r="A90" s="922"/>
      <c r="B90" s="914"/>
      <c r="C90" s="914"/>
      <c r="D90" s="914"/>
      <c r="E90" s="1125" t="s">
        <v>545</v>
      </c>
      <c r="F90" s="1126"/>
      <c r="G90" s="660">
        <v>0</v>
      </c>
      <c r="H90" s="661">
        <v>37850</v>
      </c>
      <c r="I90" s="660">
        <v>37850</v>
      </c>
      <c r="J90" s="662">
        <v>100</v>
      </c>
    </row>
    <row r="91" spans="1:10" ht="15" customHeight="1">
      <c r="A91" s="922"/>
      <c r="B91" s="914"/>
      <c r="C91" s="914"/>
      <c r="D91" s="914"/>
      <c r="E91" s="1125" t="s">
        <v>546</v>
      </c>
      <c r="F91" s="1126"/>
      <c r="G91" s="660">
        <v>0</v>
      </c>
      <c r="H91" s="661">
        <v>363786</v>
      </c>
      <c r="I91" s="660">
        <v>354875</v>
      </c>
      <c r="J91" s="662">
        <v>97.5</v>
      </c>
    </row>
    <row r="92" spans="1:10" ht="27" customHeight="1">
      <c r="A92" s="112" t="s">
        <v>1</v>
      </c>
      <c r="B92" s="113"/>
      <c r="C92" s="113"/>
      <c r="D92" s="1122" t="s">
        <v>413</v>
      </c>
      <c r="E92" s="1123"/>
      <c r="F92" s="1124"/>
      <c r="G92" s="656">
        <v>3661530</v>
      </c>
      <c r="H92" s="657">
        <v>617696</v>
      </c>
      <c r="I92" s="656">
        <v>599586</v>
      </c>
      <c r="J92" s="658">
        <v>97.1</v>
      </c>
    </row>
    <row r="93" spans="1:10" ht="28.5" customHeight="1">
      <c r="A93" s="112"/>
      <c r="B93" s="113"/>
      <c r="C93" s="113"/>
      <c r="D93" s="665" t="s">
        <v>1</v>
      </c>
      <c r="E93" s="1127" t="s">
        <v>544</v>
      </c>
      <c r="F93" s="1128"/>
      <c r="G93" s="660">
        <v>150000</v>
      </c>
      <c r="H93" s="661">
        <v>350000</v>
      </c>
      <c r="I93" s="660">
        <v>350000</v>
      </c>
      <c r="J93" s="662">
        <v>100</v>
      </c>
    </row>
    <row r="94" spans="1:10" ht="13.5" customHeight="1">
      <c r="A94" s="112"/>
      <c r="B94" s="113"/>
      <c r="C94" s="113"/>
      <c r="D94" s="226"/>
      <c r="E94" s="1125" t="s">
        <v>547</v>
      </c>
      <c r="F94" s="1126"/>
      <c r="G94" s="660">
        <v>3511530</v>
      </c>
      <c r="H94" s="661">
        <v>73696</v>
      </c>
      <c r="I94" s="660">
        <v>73696</v>
      </c>
      <c r="J94" s="662">
        <v>100</v>
      </c>
    </row>
    <row r="95" spans="1:10" ht="28.5" customHeight="1">
      <c r="A95" s="112"/>
      <c r="B95" s="113"/>
      <c r="C95" s="113"/>
      <c r="D95" s="226"/>
      <c r="E95" s="1127" t="s">
        <v>548</v>
      </c>
      <c r="F95" s="1128"/>
      <c r="G95" s="660">
        <v>0</v>
      </c>
      <c r="H95" s="661">
        <v>19000</v>
      </c>
      <c r="I95" s="660">
        <v>19000</v>
      </c>
      <c r="J95" s="662">
        <v>100</v>
      </c>
    </row>
    <row r="96" spans="1:10" ht="15" customHeight="1">
      <c r="A96" s="112"/>
      <c r="B96" s="113"/>
      <c r="C96" s="113"/>
      <c r="D96" s="226"/>
      <c r="E96" s="1127" t="s">
        <v>549</v>
      </c>
      <c r="F96" s="1128"/>
      <c r="G96" s="660">
        <v>0</v>
      </c>
      <c r="H96" s="661">
        <v>119000</v>
      </c>
      <c r="I96" s="660">
        <v>100891</v>
      </c>
      <c r="J96" s="662">
        <v>84.8</v>
      </c>
    </row>
    <row r="97" spans="1:10" ht="28.5" customHeight="1">
      <c r="A97" s="131"/>
      <c r="B97" s="132"/>
      <c r="C97" s="132"/>
      <c r="D97" s="235"/>
      <c r="E97" s="1131" t="s">
        <v>550</v>
      </c>
      <c r="F97" s="1132"/>
      <c r="G97" s="666">
        <v>0</v>
      </c>
      <c r="H97" s="667">
        <v>56000</v>
      </c>
      <c r="I97" s="666">
        <v>56000</v>
      </c>
      <c r="J97" s="668">
        <v>100</v>
      </c>
    </row>
    <row r="98" spans="1:10" ht="24.75" customHeight="1">
      <c r="A98" s="112"/>
      <c r="B98" s="113"/>
      <c r="C98" s="113"/>
      <c r="D98" s="1140" t="s">
        <v>443</v>
      </c>
      <c r="E98" s="1118"/>
      <c r="F98" s="1139"/>
      <c r="G98" s="669">
        <v>0</v>
      </c>
      <c r="H98" s="670">
        <v>200000</v>
      </c>
      <c r="I98" s="669">
        <v>200000</v>
      </c>
      <c r="J98" s="671">
        <v>100</v>
      </c>
    </row>
    <row r="99" spans="1:10" ht="15" customHeight="1">
      <c r="A99" s="112"/>
      <c r="B99" s="113"/>
      <c r="C99" s="132"/>
      <c r="D99" s="672" t="s">
        <v>1</v>
      </c>
      <c r="E99" s="1131" t="s">
        <v>549</v>
      </c>
      <c r="F99" s="1132"/>
      <c r="G99" s="666">
        <v>0</v>
      </c>
      <c r="H99" s="667">
        <v>200000</v>
      </c>
      <c r="I99" s="666">
        <v>200000</v>
      </c>
      <c r="J99" s="668">
        <v>100</v>
      </c>
    </row>
    <row r="100" spans="1:10" ht="15.75" customHeight="1">
      <c r="A100" s="922" t="s">
        <v>1</v>
      </c>
      <c r="B100" s="914"/>
      <c r="C100" s="1119" t="s">
        <v>214</v>
      </c>
      <c r="D100" s="1120"/>
      <c r="E100" s="1120"/>
      <c r="F100" s="1121"/>
      <c r="G100" s="846">
        <v>250000</v>
      </c>
      <c r="H100" s="847">
        <v>935655</v>
      </c>
      <c r="I100" s="846">
        <v>935655</v>
      </c>
      <c r="J100" s="848">
        <v>100</v>
      </c>
    </row>
    <row r="101" spans="1:10" ht="29.25" customHeight="1">
      <c r="A101" s="922"/>
      <c r="B101" s="914"/>
      <c r="C101" s="1117" t="s">
        <v>1</v>
      </c>
      <c r="D101" s="1122" t="s">
        <v>375</v>
      </c>
      <c r="E101" s="1123"/>
      <c r="F101" s="1124"/>
      <c r="G101" s="656">
        <v>250000</v>
      </c>
      <c r="H101" s="657">
        <v>250000</v>
      </c>
      <c r="I101" s="656">
        <v>250000</v>
      </c>
      <c r="J101" s="658">
        <v>100</v>
      </c>
    </row>
    <row r="102" spans="1:10" ht="27.75" customHeight="1">
      <c r="A102" s="922"/>
      <c r="B102" s="914"/>
      <c r="C102" s="914"/>
      <c r="D102" s="1138" t="s">
        <v>1</v>
      </c>
      <c r="E102" s="1127" t="s">
        <v>551</v>
      </c>
      <c r="F102" s="1128"/>
      <c r="G102" s="660">
        <v>250000</v>
      </c>
      <c r="H102" s="661">
        <v>0</v>
      </c>
      <c r="I102" s="660">
        <v>0</v>
      </c>
      <c r="J102" s="662">
        <v>0</v>
      </c>
    </row>
    <row r="103" spans="1:10" ht="15" customHeight="1">
      <c r="A103" s="922"/>
      <c r="B103" s="914"/>
      <c r="C103" s="914"/>
      <c r="D103" s="1139"/>
      <c r="E103" s="1127" t="s">
        <v>552</v>
      </c>
      <c r="F103" s="1128"/>
      <c r="G103" s="660">
        <v>0</v>
      </c>
      <c r="H103" s="661">
        <v>250000</v>
      </c>
      <c r="I103" s="660">
        <v>250000</v>
      </c>
      <c r="J103" s="662">
        <v>100</v>
      </c>
    </row>
    <row r="104" spans="1:10" ht="30" customHeight="1">
      <c r="A104" s="922"/>
      <c r="B104" s="914"/>
      <c r="C104" s="914"/>
      <c r="D104" s="1122" t="s">
        <v>443</v>
      </c>
      <c r="E104" s="1123"/>
      <c r="F104" s="1124"/>
      <c r="G104" s="656">
        <v>0</v>
      </c>
      <c r="H104" s="657">
        <v>685655</v>
      </c>
      <c r="I104" s="656">
        <v>685655</v>
      </c>
      <c r="J104" s="658">
        <v>100</v>
      </c>
    </row>
    <row r="105" spans="1:10" ht="27" customHeight="1">
      <c r="A105" s="922"/>
      <c r="B105" s="914"/>
      <c r="C105" s="1118"/>
      <c r="D105" s="659" t="s">
        <v>1</v>
      </c>
      <c r="E105" s="1127" t="s">
        <v>553</v>
      </c>
      <c r="F105" s="1128"/>
      <c r="G105" s="660">
        <v>0</v>
      </c>
      <c r="H105" s="661">
        <v>685655</v>
      </c>
      <c r="I105" s="660">
        <v>685655</v>
      </c>
      <c r="J105" s="662">
        <v>100</v>
      </c>
    </row>
    <row r="106" spans="1:10" ht="15.75" customHeight="1">
      <c r="A106" s="922"/>
      <c r="B106" s="914"/>
      <c r="C106" s="1119" t="s">
        <v>215</v>
      </c>
      <c r="D106" s="1120"/>
      <c r="E106" s="1120"/>
      <c r="F106" s="1121"/>
      <c r="G106" s="846">
        <v>7538187</v>
      </c>
      <c r="H106" s="847">
        <v>3495664</v>
      </c>
      <c r="I106" s="846">
        <v>3267356</v>
      </c>
      <c r="J106" s="848">
        <v>93.5</v>
      </c>
    </row>
    <row r="107" spans="1:10" ht="27" customHeight="1">
      <c r="A107" s="922"/>
      <c r="B107" s="914"/>
      <c r="C107" s="1117" t="s">
        <v>1</v>
      </c>
      <c r="D107" s="1122" t="s">
        <v>375</v>
      </c>
      <c r="E107" s="1123"/>
      <c r="F107" s="1124"/>
      <c r="G107" s="656">
        <v>700000</v>
      </c>
      <c r="H107" s="657">
        <v>940500</v>
      </c>
      <c r="I107" s="656">
        <v>712192</v>
      </c>
      <c r="J107" s="658">
        <v>75.7</v>
      </c>
    </row>
    <row r="108" spans="1:10" ht="43.5" customHeight="1">
      <c r="A108" s="922"/>
      <c r="B108" s="914"/>
      <c r="C108" s="914"/>
      <c r="D108" s="1136" t="s">
        <v>1</v>
      </c>
      <c r="E108" s="1127" t="s">
        <v>554</v>
      </c>
      <c r="F108" s="1128"/>
      <c r="G108" s="660">
        <v>0</v>
      </c>
      <c r="H108" s="661">
        <v>205000</v>
      </c>
      <c r="I108" s="660">
        <v>186299</v>
      </c>
      <c r="J108" s="662">
        <v>90.9</v>
      </c>
    </row>
    <row r="109" spans="1:10" ht="31.5" customHeight="1">
      <c r="A109" s="922"/>
      <c r="B109" s="914"/>
      <c r="C109" s="914"/>
      <c r="D109" s="1129"/>
      <c r="E109" s="1127" t="s">
        <v>555</v>
      </c>
      <c r="F109" s="1128"/>
      <c r="G109" s="660">
        <v>200000</v>
      </c>
      <c r="H109" s="661">
        <v>0</v>
      </c>
      <c r="I109" s="660">
        <v>0</v>
      </c>
      <c r="J109" s="662">
        <v>0</v>
      </c>
    </row>
    <row r="110" spans="1:10" ht="27.75" customHeight="1">
      <c r="A110" s="922"/>
      <c r="B110" s="914"/>
      <c r="C110" s="914"/>
      <c r="D110" s="1129"/>
      <c r="E110" s="1127" t="s">
        <v>556</v>
      </c>
      <c r="F110" s="1128"/>
      <c r="G110" s="660">
        <v>500000</v>
      </c>
      <c r="H110" s="661">
        <v>0</v>
      </c>
      <c r="I110" s="660">
        <v>0</v>
      </c>
      <c r="J110" s="662">
        <v>0</v>
      </c>
    </row>
    <row r="111" spans="1:10" ht="15" customHeight="1">
      <c r="A111" s="922"/>
      <c r="B111" s="914"/>
      <c r="C111" s="914"/>
      <c r="D111" s="1137"/>
      <c r="E111" s="1127" t="s">
        <v>557</v>
      </c>
      <c r="F111" s="1128"/>
      <c r="G111" s="660">
        <v>0</v>
      </c>
      <c r="H111" s="661">
        <v>735500</v>
      </c>
      <c r="I111" s="660">
        <v>525893</v>
      </c>
      <c r="J111" s="662">
        <v>71.5</v>
      </c>
    </row>
    <row r="112" spans="1:10" ht="30" customHeight="1">
      <c r="A112" s="922"/>
      <c r="B112" s="914"/>
      <c r="C112" s="914"/>
      <c r="D112" s="1122" t="s">
        <v>413</v>
      </c>
      <c r="E112" s="1123"/>
      <c r="F112" s="1124"/>
      <c r="G112" s="656">
        <v>6838187</v>
      </c>
      <c r="H112" s="657">
        <v>2555164</v>
      </c>
      <c r="I112" s="656">
        <v>2555164</v>
      </c>
      <c r="J112" s="658">
        <v>100</v>
      </c>
    </row>
    <row r="113" spans="1:11" ht="15" customHeight="1">
      <c r="A113" s="922"/>
      <c r="B113" s="914"/>
      <c r="C113" s="914"/>
      <c r="D113" s="1138" t="s">
        <v>1</v>
      </c>
      <c r="E113" s="1127" t="s">
        <v>558</v>
      </c>
      <c r="F113" s="1128"/>
      <c r="G113" s="660">
        <v>2280000</v>
      </c>
      <c r="H113" s="661">
        <v>0</v>
      </c>
      <c r="I113" s="660">
        <v>0</v>
      </c>
      <c r="J113" s="662">
        <v>0</v>
      </c>
    </row>
    <row r="114" spans="1:11" ht="15" customHeight="1">
      <c r="A114" s="922"/>
      <c r="B114" s="914"/>
      <c r="C114" s="914"/>
      <c r="D114" s="1013"/>
      <c r="E114" s="1127" t="s">
        <v>559</v>
      </c>
      <c r="F114" s="1128"/>
      <c r="G114" s="660">
        <v>4558187</v>
      </c>
      <c r="H114" s="661">
        <v>2305164</v>
      </c>
      <c r="I114" s="660">
        <v>2305164</v>
      </c>
      <c r="J114" s="662">
        <v>100</v>
      </c>
    </row>
    <row r="115" spans="1:11" ht="27" customHeight="1">
      <c r="A115" s="922"/>
      <c r="B115" s="914"/>
      <c r="C115" s="1118"/>
      <c r="D115" s="1139"/>
      <c r="E115" s="1127" t="s">
        <v>560</v>
      </c>
      <c r="F115" s="1128"/>
      <c r="G115" s="660">
        <v>0</v>
      </c>
      <c r="H115" s="661">
        <v>250000</v>
      </c>
      <c r="I115" s="660">
        <v>250000</v>
      </c>
      <c r="J115" s="662">
        <v>100</v>
      </c>
    </row>
    <row r="116" spans="1:11" ht="15.75" customHeight="1">
      <c r="A116" s="922"/>
      <c r="B116" s="914"/>
      <c r="C116" s="1119" t="s">
        <v>444</v>
      </c>
      <c r="D116" s="1120"/>
      <c r="E116" s="1120"/>
      <c r="F116" s="1121"/>
      <c r="G116" s="846">
        <v>0</v>
      </c>
      <c r="H116" s="847">
        <v>20000</v>
      </c>
      <c r="I116" s="846">
        <v>19999</v>
      </c>
      <c r="J116" s="848">
        <v>100</v>
      </c>
    </row>
    <row r="117" spans="1:11" ht="27.75" customHeight="1">
      <c r="A117" s="922"/>
      <c r="B117" s="914"/>
      <c r="C117" s="1117" t="s">
        <v>1</v>
      </c>
      <c r="D117" s="1122" t="s">
        <v>375</v>
      </c>
      <c r="E117" s="1123"/>
      <c r="F117" s="1124"/>
      <c r="G117" s="656">
        <v>0</v>
      </c>
      <c r="H117" s="657">
        <v>20000</v>
      </c>
      <c r="I117" s="656">
        <v>19999</v>
      </c>
      <c r="J117" s="658">
        <v>100</v>
      </c>
    </row>
    <row r="118" spans="1:11" ht="15" customHeight="1">
      <c r="A118" s="922"/>
      <c r="B118" s="914"/>
      <c r="C118" s="914"/>
      <c r="D118" s="673" t="s">
        <v>1</v>
      </c>
      <c r="E118" s="1125" t="s">
        <v>561</v>
      </c>
      <c r="F118" s="1126"/>
      <c r="G118" s="660">
        <v>0</v>
      </c>
      <c r="H118" s="661">
        <v>20000</v>
      </c>
      <c r="I118" s="660">
        <v>19999</v>
      </c>
      <c r="J118" s="662">
        <v>100</v>
      </c>
      <c r="K118" s="664"/>
    </row>
    <row r="119" spans="1:11" ht="15.75" customHeight="1">
      <c r="A119" s="922" t="s">
        <v>1</v>
      </c>
      <c r="B119" s="914"/>
      <c r="C119" s="1119" t="s">
        <v>216</v>
      </c>
      <c r="D119" s="1120"/>
      <c r="E119" s="1120"/>
      <c r="F119" s="1121"/>
      <c r="G119" s="846">
        <v>260910</v>
      </c>
      <c r="H119" s="847">
        <v>218000</v>
      </c>
      <c r="I119" s="846">
        <v>215634</v>
      </c>
      <c r="J119" s="848">
        <v>98.9</v>
      </c>
    </row>
    <row r="120" spans="1:11" ht="41.25" customHeight="1">
      <c r="A120" s="922"/>
      <c r="B120" s="914"/>
      <c r="C120" s="1117" t="s">
        <v>1</v>
      </c>
      <c r="D120" s="1122" t="s">
        <v>446</v>
      </c>
      <c r="E120" s="1123"/>
      <c r="F120" s="1124"/>
      <c r="G120" s="656">
        <v>260910</v>
      </c>
      <c r="H120" s="657">
        <v>218000</v>
      </c>
      <c r="I120" s="656">
        <v>215634</v>
      </c>
      <c r="J120" s="658">
        <v>98.9</v>
      </c>
    </row>
    <row r="121" spans="1:11" ht="15" customHeight="1">
      <c r="A121" s="922"/>
      <c r="B121" s="914"/>
      <c r="C121" s="1118"/>
      <c r="D121" s="659" t="s">
        <v>1</v>
      </c>
      <c r="E121" s="1127" t="s">
        <v>562</v>
      </c>
      <c r="F121" s="1128"/>
      <c r="G121" s="660">
        <v>260910</v>
      </c>
      <c r="H121" s="661">
        <v>218000</v>
      </c>
      <c r="I121" s="660">
        <v>215634</v>
      </c>
      <c r="J121" s="662">
        <v>98.9</v>
      </c>
    </row>
    <row r="122" spans="1:11" ht="18" customHeight="1">
      <c r="A122" s="922" t="s">
        <v>1</v>
      </c>
      <c r="B122" s="1114" t="s">
        <v>219</v>
      </c>
      <c r="C122" s="1115"/>
      <c r="D122" s="1115"/>
      <c r="E122" s="1115"/>
      <c r="F122" s="1116"/>
      <c r="G122" s="653">
        <v>25000</v>
      </c>
      <c r="H122" s="654">
        <v>35000</v>
      </c>
      <c r="I122" s="653">
        <v>35000</v>
      </c>
      <c r="J122" s="655">
        <v>100</v>
      </c>
    </row>
    <row r="123" spans="1:11" ht="15.75" customHeight="1">
      <c r="A123" s="922"/>
      <c r="B123" s="914"/>
      <c r="C123" s="1119" t="s">
        <v>221</v>
      </c>
      <c r="D123" s="1120"/>
      <c r="E123" s="1120"/>
      <c r="F123" s="1121"/>
      <c r="G123" s="846">
        <v>25000</v>
      </c>
      <c r="H123" s="847">
        <v>35000</v>
      </c>
      <c r="I123" s="846">
        <v>35000</v>
      </c>
      <c r="J123" s="848">
        <v>100</v>
      </c>
    </row>
    <row r="124" spans="1:11" ht="28.5" customHeight="1">
      <c r="A124" s="922"/>
      <c r="B124" s="914"/>
      <c r="C124" s="1117" t="s">
        <v>1</v>
      </c>
      <c r="D124" s="1122" t="s">
        <v>370</v>
      </c>
      <c r="E124" s="1123"/>
      <c r="F124" s="1124"/>
      <c r="G124" s="656">
        <v>25000</v>
      </c>
      <c r="H124" s="657">
        <v>35000</v>
      </c>
      <c r="I124" s="656">
        <v>35000</v>
      </c>
      <c r="J124" s="658">
        <v>100</v>
      </c>
    </row>
    <row r="125" spans="1:11" ht="15" customHeight="1">
      <c r="A125" s="922"/>
      <c r="B125" s="914"/>
      <c r="C125" s="914"/>
      <c r="D125" s="674" t="s">
        <v>1</v>
      </c>
      <c r="E125" s="1127" t="s">
        <v>563</v>
      </c>
      <c r="F125" s="1128"/>
      <c r="G125" s="660">
        <v>25000</v>
      </c>
      <c r="H125" s="661">
        <v>35000</v>
      </c>
      <c r="I125" s="660">
        <v>35000</v>
      </c>
      <c r="J125" s="662">
        <v>100</v>
      </c>
    </row>
    <row r="126" spans="1:11" ht="18.75" customHeight="1" thickBot="1">
      <c r="A126" s="1111" t="s">
        <v>564</v>
      </c>
      <c r="B126" s="1112"/>
      <c r="C126" s="1112"/>
      <c r="D126" s="1112"/>
      <c r="E126" s="1112"/>
      <c r="F126" s="1112"/>
      <c r="G126" s="651">
        <v>39902849</v>
      </c>
      <c r="H126" s="651">
        <v>43363339</v>
      </c>
      <c r="I126" s="651">
        <v>43352647</v>
      </c>
      <c r="J126" s="652">
        <v>100</v>
      </c>
    </row>
    <row r="127" spans="1:11" ht="18.75" customHeight="1">
      <c r="A127" s="1113" t="s">
        <v>1</v>
      </c>
      <c r="B127" s="1114" t="s">
        <v>180</v>
      </c>
      <c r="C127" s="1115"/>
      <c r="D127" s="1115"/>
      <c r="E127" s="1115"/>
      <c r="F127" s="1116"/>
      <c r="G127" s="653">
        <v>650000</v>
      </c>
      <c r="H127" s="654">
        <v>783950</v>
      </c>
      <c r="I127" s="653">
        <v>773258</v>
      </c>
      <c r="J127" s="655">
        <v>98.6</v>
      </c>
    </row>
    <row r="128" spans="1:11" ht="15.75" customHeight="1">
      <c r="A128" s="922"/>
      <c r="B128" s="1117" t="s">
        <v>1</v>
      </c>
      <c r="C128" s="1119" t="s">
        <v>184</v>
      </c>
      <c r="D128" s="1120"/>
      <c r="E128" s="1120"/>
      <c r="F128" s="1121"/>
      <c r="G128" s="846">
        <v>500000</v>
      </c>
      <c r="H128" s="847">
        <v>660000</v>
      </c>
      <c r="I128" s="846">
        <v>649407</v>
      </c>
      <c r="J128" s="848">
        <v>98.4</v>
      </c>
    </row>
    <row r="129" spans="1:10" ht="27.75" customHeight="1">
      <c r="A129" s="922"/>
      <c r="B129" s="914"/>
      <c r="C129" s="1117" t="s">
        <v>1</v>
      </c>
      <c r="D129" s="1122" t="s">
        <v>418</v>
      </c>
      <c r="E129" s="1123"/>
      <c r="F129" s="1124"/>
      <c r="G129" s="656">
        <v>500000</v>
      </c>
      <c r="H129" s="657">
        <v>660000</v>
      </c>
      <c r="I129" s="656">
        <v>649407</v>
      </c>
      <c r="J129" s="658">
        <v>98.4</v>
      </c>
    </row>
    <row r="130" spans="1:10" ht="27.75" customHeight="1">
      <c r="A130" s="922"/>
      <c r="B130" s="914"/>
      <c r="C130" s="1118"/>
      <c r="D130" s="659" t="s">
        <v>1</v>
      </c>
      <c r="E130" s="1127" t="s">
        <v>565</v>
      </c>
      <c r="F130" s="1128"/>
      <c r="G130" s="660">
        <v>500000</v>
      </c>
      <c r="H130" s="661">
        <v>660000</v>
      </c>
      <c r="I130" s="660">
        <v>649407</v>
      </c>
      <c r="J130" s="662">
        <v>98.4</v>
      </c>
    </row>
    <row r="131" spans="1:10" ht="16.5" customHeight="1">
      <c r="A131" s="922"/>
      <c r="B131" s="914"/>
      <c r="C131" s="1119" t="s">
        <v>419</v>
      </c>
      <c r="D131" s="1120"/>
      <c r="E131" s="1120"/>
      <c r="F131" s="1121"/>
      <c r="G131" s="846">
        <v>50000</v>
      </c>
      <c r="H131" s="847">
        <v>50000</v>
      </c>
      <c r="I131" s="846">
        <v>50000</v>
      </c>
      <c r="J131" s="848">
        <v>100</v>
      </c>
    </row>
    <row r="132" spans="1:10" ht="27.75" customHeight="1">
      <c r="A132" s="922"/>
      <c r="B132" s="914"/>
      <c r="C132" s="1117" t="s">
        <v>1</v>
      </c>
      <c r="D132" s="1122" t="s">
        <v>418</v>
      </c>
      <c r="E132" s="1123"/>
      <c r="F132" s="1124"/>
      <c r="G132" s="656">
        <v>50000</v>
      </c>
      <c r="H132" s="657">
        <v>50000</v>
      </c>
      <c r="I132" s="656">
        <v>50000</v>
      </c>
      <c r="J132" s="658">
        <v>100</v>
      </c>
    </row>
    <row r="133" spans="1:10" ht="27.75" customHeight="1">
      <c r="A133" s="922"/>
      <c r="B133" s="914"/>
      <c r="C133" s="1118"/>
      <c r="D133" s="659" t="s">
        <v>1</v>
      </c>
      <c r="E133" s="1127" t="s">
        <v>565</v>
      </c>
      <c r="F133" s="1128"/>
      <c r="G133" s="660">
        <v>50000</v>
      </c>
      <c r="H133" s="661">
        <v>50000</v>
      </c>
      <c r="I133" s="660">
        <v>50000</v>
      </c>
      <c r="J133" s="662">
        <v>100</v>
      </c>
    </row>
    <row r="134" spans="1:10" ht="14.25" customHeight="1">
      <c r="A134" s="922"/>
      <c r="B134" s="914"/>
      <c r="C134" s="1119" t="s">
        <v>185</v>
      </c>
      <c r="D134" s="1120"/>
      <c r="E134" s="1120"/>
      <c r="F134" s="1121"/>
      <c r="G134" s="846">
        <v>100000</v>
      </c>
      <c r="H134" s="847">
        <v>73950</v>
      </c>
      <c r="I134" s="846">
        <v>73851</v>
      </c>
      <c r="J134" s="848">
        <v>99.9</v>
      </c>
    </row>
    <row r="135" spans="1:10" ht="27.75" customHeight="1">
      <c r="A135" s="922"/>
      <c r="B135" s="914"/>
      <c r="C135" s="1117" t="s">
        <v>1</v>
      </c>
      <c r="D135" s="1122" t="s">
        <v>418</v>
      </c>
      <c r="E135" s="1123"/>
      <c r="F135" s="1124"/>
      <c r="G135" s="656">
        <v>100000</v>
      </c>
      <c r="H135" s="657">
        <v>73950</v>
      </c>
      <c r="I135" s="656">
        <v>73851</v>
      </c>
      <c r="J135" s="658">
        <v>99.9</v>
      </c>
    </row>
    <row r="136" spans="1:10" ht="16.5" customHeight="1">
      <c r="A136" s="922"/>
      <c r="B136" s="1118"/>
      <c r="C136" s="1118"/>
      <c r="D136" s="659" t="s">
        <v>1</v>
      </c>
      <c r="E136" s="1127" t="s">
        <v>566</v>
      </c>
      <c r="F136" s="1128"/>
      <c r="G136" s="660">
        <v>100000</v>
      </c>
      <c r="H136" s="661">
        <v>73950</v>
      </c>
      <c r="I136" s="660">
        <v>73851</v>
      </c>
      <c r="J136" s="662">
        <v>99.9</v>
      </c>
    </row>
    <row r="137" spans="1:10" ht="16.5" customHeight="1">
      <c r="A137" s="922"/>
      <c r="B137" s="1114" t="s">
        <v>209</v>
      </c>
      <c r="C137" s="1115"/>
      <c r="D137" s="1115"/>
      <c r="E137" s="1115"/>
      <c r="F137" s="1116"/>
      <c r="G137" s="653">
        <v>39252849</v>
      </c>
      <c r="H137" s="654">
        <v>42579389</v>
      </c>
      <c r="I137" s="653">
        <v>42579389</v>
      </c>
      <c r="J137" s="655">
        <v>100</v>
      </c>
    </row>
    <row r="138" spans="1:10" ht="15.75" customHeight="1">
      <c r="A138" s="922"/>
      <c r="B138" s="1117" t="s">
        <v>1</v>
      </c>
      <c r="C138" s="1119" t="s">
        <v>211</v>
      </c>
      <c r="D138" s="1120"/>
      <c r="E138" s="1120"/>
      <c r="F138" s="1121"/>
      <c r="G138" s="846">
        <v>14430000</v>
      </c>
      <c r="H138" s="847">
        <v>16424950</v>
      </c>
      <c r="I138" s="846">
        <v>16424950</v>
      </c>
      <c r="J138" s="848">
        <v>100</v>
      </c>
    </row>
    <row r="139" spans="1:10" ht="13.5" customHeight="1">
      <c r="A139" s="922"/>
      <c r="B139" s="914"/>
      <c r="C139" s="1117" t="s">
        <v>1</v>
      </c>
      <c r="D139" s="1122" t="s">
        <v>441</v>
      </c>
      <c r="E139" s="1123"/>
      <c r="F139" s="1124"/>
      <c r="G139" s="656">
        <v>14430000</v>
      </c>
      <c r="H139" s="657">
        <v>16424950</v>
      </c>
      <c r="I139" s="656">
        <v>16424950</v>
      </c>
      <c r="J139" s="658">
        <v>100</v>
      </c>
    </row>
    <row r="140" spans="1:10" ht="15" customHeight="1">
      <c r="A140" s="922"/>
      <c r="B140" s="914"/>
      <c r="C140" s="914"/>
      <c r="D140" s="1138" t="s">
        <v>1</v>
      </c>
      <c r="E140" s="1127" t="s">
        <v>567</v>
      </c>
      <c r="F140" s="1128"/>
      <c r="G140" s="660">
        <v>4930000</v>
      </c>
      <c r="H140" s="661">
        <v>5103700</v>
      </c>
      <c r="I140" s="660">
        <v>5103700</v>
      </c>
      <c r="J140" s="662">
        <v>100</v>
      </c>
    </row>
    <row r="141" spans="1:10" ht="15" customHeight="1">
      <c r="A141" s="922"/>
      <c r="B141" s="914"/>
      <c r="C141" s="1118"/>
      <c r="D141" s="1139"/>
      <c r="E141" s="1127" t="s">
        <v>568</v>
      </c>
      <c r="F141" s="1128"/>
      <c r="G141" s="660">
        <v>9500000</v>
      </c>
      <c r="H141" s="661">
        <v>11321250</v>
      </c>
      <c r="I141" s="660">
        <v>11321250</v>
      </c>
      <c r="J141" s="662">
        <v>100</v>
      </c>
    </row>
    <row r="142" spans="1:10" ht="14.25" customHeight="1">
      <c r="A142" s="922"/>
      <c r="B142" s="914"/>
      <c r="C142" s="1119" t="s">
        <v>213</v>
      </c>
      <c r="D142" s="1120"/>
      <c r="E142" s="1120"/>
      <c r="F142" s="1121"/>
      <c r="G142" s="846">
        <v>6464089</v>
      </c>
      <c r="H142" s="847">
        <v>6874774</v>
      </c>
      <c r="I142" s="846">
        <v>6874774</v>
      </c>
      <c r="J142" s="848">
        <v>100</v>
      </c>
    </row>
    <row r="143" spans="1:10" ht="13.5" customHeight="1">
      <c r="A143" s="922"/>
      <c r="B143" s="914"/>
      <c r="C143" s="1117" t="s">
        <v>1</v>
      </c>
      <c r="D143" s="1122" t="s">
        <v>441</v>
      </c>
      <c r="E143" s="1123"/>
      <c r="F143" s="1124"/>
      <c r="G143" s="656">
        <v>6464089</v>
      </c>
      <c r="H143" s="657">
        <v>6874774</v>
      </c>
      <c r="I143" s="656">
        <v>6874774</v>
      </c>
      <c r="J143" s="658">
        <v>100</v>
      </c>
    </row>
    <row r="144" spans="1:10" s="664" customFormat="1" ht="15" customHeight="1">
      <c r="A144" s="922"/>
      <c r="B144" s="914"/>
      <c r="C144" s="914"/>
      <c r="D144" s="675" t="s">
        <v>1</v>
      </c>
      <c r="E144" s="1127" t="s">
        <v>569</v>
      </c>
      <c r="F144" s="1128"/>
      <c r="G144" s="660">
        <v>6155231</v>
      </c>
      <c r="H144" s="661">
        <v>6552916</v>
      </c>
      <c r="I144" s="660">
        <v>6552916</v>
      </c>
      <c r="J144" s="662">
        <v>100</v>
      </c>
    </row>
    <row r="145" spans="1:10" s="664" customFormat="1" ht="26.25" customHeight="1">
      <c r="A145" s="676" t="s">
        <v>1</v>
      </c>
      <c r="B145" s="677"/>
      <c r="C145" s="677"/>
      <c r="D145" s="678"/>
      <c r="E145" s="1127" t="s">
        <v>570</v>
      </c>
      <c r="F145" s="1128"/>
      <c r="G145" s="660">
        <v>308858</v>
      </c>
      <c r="H145" s="661">
        <v>321858</v>
      </c>
      <c r="I145" s="660">
        <v>321858</v>
      </c>
      <c r="J145" s="662">
        <v>100</v>
      </c>
    </row>
    <row r="146" spans="1:10" ht="14.25" customHeight="1">
      <c r="A146" s="112" t="s">
        <v>1</v>
      </c>
      <c r="B146" s="113"/>
      <c r="C146" s="1119" t="s">
        <v>214</v>
      </c>
      <c r="D146" s="1120"/>
      <c r="E146" s="1120"/>
      <c r="F146" s="1121"/>
      <c r="G146" s="846">
        <v>10588400</v>
      </c>
      <c r="H146" s="847">
        <v>10853018</v>
      </c>
      <c r="I146" s="846">
        <v>10853018</v>
      </c>
      <c r="J146" s="848">
        <v>100</v>
      </c>
    </row>
    <row r="147" spans="1:10" ht="15.75" customHeight="1">
      <c r="A147" s="112"/>
      <c r="B147" s="113"/>
      <c r="C147" s="1117" t="s">
        <v>1</v>
      </c>
      <c r="D147" s="1122" t="s">
        <v>441</v>
      </c>
      <c r="E147" s="1123"/>
      <c r="F147" s="1124"/>
      <c r="G147" s="656">
        <v>10588400</v>
      </c>
      <c r="H147" s="657">
        <v>10853018</v>
      </c>
      <c r="I147" s="656">
        <v>10853018</v>
      </c>
      <c r="J147" s="658">
        <v>100</v>
      </c>
    </row>
    <row r="148" spans="1:10" ht="15" customHeight="1">
      <c r="A148" s="112"/>
      <c r="B148" s="113"/>
      <c r="C148" s="1118"/>
      <c r="D148" s="659" t="s">
        <v>1</v>
      </c>
      <c r="E148" s="1127" t="s">
        <v>571</v>
      </c>
      <c r="F148" s="1128"/>
      <c r="G148" s="660">
        <v>10588400</v>
      </c>
      <c r="H148" s="661">
        <v>10853018</v>
      </c>
      <c r="I148" s="660">
        <v>10853018</v>
      </c>
      <c r="J148" s="662">
        <v>100</v>
      </c>
    </row>
    <row r="149" spans="1:10" ht="14.25" customHeight="1">
      <c r="A149" s="112"/>
      <c r="B149" s="113"/>
      <c r="C149" s="1119" t="s">
        <v>215</v>
      </c>
      <c r="D149" s="1120"/>
      <c r="E149" s="1120"/>
      <c r="F149" s="1121"/>
      <c r="G149" s="846">
        <v>6976564</v>
      </c>
      <c r="H149" s="847">
        <v>7616101</v>
      </c>
      <c r="I149" s="846">
        <v>7616101</v>
      </c>
      <c r="J149" s="848">
        <v>100</v>
      </c>
    </row>
    <row r="150" spans="1:10" ht="15" customHeight="1">
      <c r="A150" s="112"/>
      <c r="B150" s="113"/>
      <c r="C150" s="679" t="s">
        <v>1</v>
      </c>
      <c r="D150" s="1122" t="s">
        <v>441</v>
      </c>
      <c r="E150" s="1123"/>
      <c r="F150" s="1124"/>
      <c r="G150" s="656">
        <v>6976564</v>
      </c>
      <c r="H150" s="657">
        <v>7616101</v>
      </c>
      <c r="I150" s="656">
        <v>7616101</v>
      </c>
      <c r="J150" s="658">
        <v>100</v>
      </c>
    </row>
    <row r="151" spans="1:10" ht="14.25" customHeight="1">
      <c r="A151" s="112"/>
      <c r="B151" s="113"/>
      <c r="C151" s="132"/>
      <c r="D151" s="672" t="s">
        <v>1</v>
      </c>
      <c r="E151" s="1131" t="s">
        <v>572</v>
      </c>
      <c r="F151" s="1132"/>
      <c r="G151" s="666">
        <v>6976564</v>
      </c>
      <c r="H151" s="667">
        <v>7616101</v>
      </c>
      <c r="I151" s="666">
        <v>7616101</v>
      </c>
      <c r="J151" s="668">
        <v>100</v>
      </c>
    </row>
    <row r="152" spans="1:10" ht="18" customHeight="1">
      <c r="A152" s="112"/>
      <c r="B152" s="113"/>
      <c r="C152" s="1119" t="s">
        <v>444</v>
      </c>
      <c r="D152" s="1120"/>
      <c r="E152" s="1120"/>
      <c r="F152" s="1121"/>
      <c r="G152" s="846">
        <v>793796</v>
      </c>
      <c r="H152" s="847">
        <v>810546</v>
      </c>
      <c r="I152" s="846">
        <v>810546</v>
      </c>
      <c r="J152" s="848">
        <v>100</v>
      </c>
    </row>
    <row r="153" spans="1:10" ht="15" customHeight="1">
      <c r="A153" s="112"/>
      <c r="B153" s="113"/>
      <c r="C153" s="1117" t="s">
        <v>1</v>
      </c>
      <c r="D153" s="1122" t="s">
        <v>441</v>
      </c>
      <c r="E153" s="1123"/>
      <c r="F153" s="1124"/>
      <c r="G153" s="656">
        <v>793796</v>
      </c>
      <c r="H153" s="657">
        <v>810546</v>
      </c>
      <c r="I153" s="656">
        <v>810546</v>
      </c>
      <c r="J153" s="658">
        <v>100</v>
      </c>
    </row>
    <row r="154" spans="1:10" ht="18.75" customHeight="1" thickBot="1">
      <c r="A154" s="680"/>
      <c r="B154" s="681"/>
      <c r="C154" s="914"/>
      <c r="D154" s="659" t="s">
        <v>1</v>
      </c>
      <c r="E154" s="1141" t="s">
        <v>573</v>
      </c>
      <c r="F154" s="1142"/>
      <c r="G154" s="682">
        <v>793796</v>
      </c>
      <c r="H154" s="683">
        <v>810546</v>
      </c>
      <c r="I154" s="682">
        <v>810546</v>
      </c>
      <c r="J154" s="684">
        <v>100</v>
      </c>
    </row>
    <row r="155" spans="1:10" ht="22.5" customHeight="1" thickBot="1">
      <c r="A155" s="1106" t="s">
        <v>574</v>
      </c>
      <c r="B155" s="1107"/>
      <c r="C155" s="1107"/>
      <c r="D155" s="1107"/>
      <c r="E155" s="1107"/>
      <c r="F155" s="1108"/>
      <c r="G155" s="647">
        <f>G157+G240</f>
        <v>117097577</v>
      </c>
      <c r="H155" s="647">
        <f>H157+H240</f>
        <v>125556816</v>
      </c>
      <c r="I155" s="647">
        <f>I157+I240</f>
        <v>124538926</v>
      </c>
      <c r="J155" s="648">
        <f>I155/H155%</f>
        <v>99.189299289016702</v>
      </c>
    </row>
    <row r="156" spans="1:10" s="641" customFormat="1" ht="14.25" customHeight="1">
      <c r="A156" s="1143" t="s">
        <v>226</v>
      </c>
      <c r="B156" s="1144"/>
      <c r="C156" s="1144"/>
      <c r="D156" s="1144"/>
      <c r="E156" s="685"/>
      <c r="F156" s="686"/>
      <c r="G156" s="687"/>
      <c r="H156" s="688"/>
      <c r="I156" s="687"/>
      <c r="J156" s="689"/>
    </row>
    <row r="157" spans="1:10" ht="20.25" customHeight="1" thickBot="1">
      <c r="A157" s="1145" t="s">
        <v>575</v>
      </c>
      <c r="B157" s="1146"/>
      <c r="C157" s="1146"/>
      <c r="D157" s="1146"/>
      <c r="E157" s="1146"/>
      <c r="F157" s="1146"/>
      <c r="G157" s="690">
        <v>40097577</v>
      </c>
      <c r="H157" s="690">
        <v>47636816</v>
      </c>
      <c r="I157" s="690">
        <v>47291978</v>
      </c>
      <c r="J157" s="691">
        <v>99.3</v>
      </c>
    </row>
    <row r="158" spans="1:10" ht="17.25" customHeight="1">
      <c r="A158" s="1113" t="s">
        <v>1</v>
      </c>
      <c r="B158" s="1114" t="s">
        <v>55</v>
      </c>
      <c r="C158" s="1115"/>
      <c r="D158" s="1115"/>
      <c r="E158" s="1115"/>
      <c r="F158" s="1116"/>
      <c r="G158" s="653">
        <v>500000</v>
      </c>
      <c r="H158" s="654">
        <v>300103</v>
      </c>
      <c r="I158" s="653">
        <v>0</v>
      </c>
      <c r="J158" s="655">
        <v>0</v>
      </c>
    </row>
    <row r="159" spans="1:10" ht="16.5" customHeight="1">
      <c r="A159" s="922"/>
      <c r="B159" s="1117" t="s">
        <v>1</v>
      </c>
      <c r="C159" s="1119" t="s">
        <v>86</v>
      </c>
      <c r="D159" s="1120"/>
      <c r="E159" s="1120"/>
      <c r="F159" s="1121"/>
      <c r="G159" s="846">
        <v>500000</v>
      </c>
      <c r="H159" s="847">
        <v>300103</v>
      </c>
      <c r="I159" s="846">
        <v>0</v>
      </c>
      <c r="J159" s="848">
        <v>0</v>
      </c>
    </row>
    <row r="160" spans="1:10" ht="37.5" customHeight="1">
      <c r="A160" s="922"/>
      <c r="B160" s="914"/>
      <c r="C160" s="1117" t="s">
        <v>1</v>
      </c>
      <c r="D160" s="1122" t="s">
        <v>303</v>
      </c>
      <c r="E160" s="1123"/>
      <c r="F160" s="1124"/>
      <c r="G160" s="656">
        <v>500000</v>
      </c>
      <c r="H160" s="657">
        <v>300103</v>
      </c>
      <c r="I160" s="656">
        <v>0</v>
      </c>
      <c r="J160" s="658">
        <v>0</v>
      </c>
    </row>
    <row r="161" spans="1:10" ht="15.75" customHeight="1">
      <c r="A161" s="922"/>
      <c r="B161" s="1118"/>
      <c r="C161" s="1118"/>
      <c r="D161" s="659" t="s">
        <v>1</v>
      </c>
      <c r="E161" s="1127" t="s">
        <v>524</v>
      </c>
      <c r="F161" s="1128"/>
      <c r="G161" s="660">
        <v>500000</v>
      </c>
      <c r="H161" s="661">
        <v>300103</v>
      </c>
      <c r="I161" s="660">
        <v>0</v>
      </c>
      <c r="J161" s="662">
        <v>0</v>
      </c>
    </row>
    <row r="162" spans="1:10" ht="15.75" customHeight="1">
      <c r="A162" s="922"/>
      <c r="B162" s="1114" t="s">
        <v>96</v>
      </c>
      <c r="C162" s="1115"/>
      <c r="D162" s="1115"/>
      <c r="E162" s="1115"/>
      <c r="F162" s="1116"/>
      <c r="G162" s="653">
        <v>150000</v>
      </c>
      <c r="H162" s="654">
        <v>110000</v>
      </c>
      <c r="I162" s="653">
        <v>110000</v>
      </c>
      <c r="J162" s="655">
        <v>100</v>
      </c>
    </row>
    <row r="163" spans="1:10" ht="15" customHeight="1">
      <c r="A163" s="922"/>
      <c r="B163" s="1117" t="s">
        <v>1</v>
      </c>
      <c r="C163" s="1119" t="s">
        <v>97</v>
      </c>
      <c r="D163" s="1120"/>
      <c r="E163" s="1120"/>
      <c r="F163" s="1121"/>
      <c r="G163" s="846">
        <v>150000</v>
      </c>
      <c r="H163" s="847">
        <v>110000</v>
      </c>
      <c r="I163" s="846">
        <v>110000</v>
      </c>
      <c r="J163" s="848">
        <v>100</v>
      </c>
    </row>
    <row r="164" spans="1:10" ht="42" customHeight="1">
      <c r="A164" s="922"/>
      <c r="B164" s="914"/>
      <c r="C164" s="1117" t="s">
        <v>1</v>
      </c>
      <c r="D164" s="1122" t="s">
        <v>309</v>
      </c>
      <c r="E164" s="1123"/>
      <c r="F164" s="1124"/>
      <c r="G164" s="656">
        <v>150000</v>
      </c>
      <c r="H164" s="657">
        <v>110000</v>
      </c>
      <c r="I164" s="656">
        <v>110000</v>
      </c>
      <c r="J164" s="658">
        <v>100</v>
      </c>
    </row>
    <row r="165" spans="1:10" ht="17.25" customHeight="1">
      <c r="A165" s="922"/>
      <c r="B165" s="914"/>
      <c r="C165" s="914"/>
      <c r="D165" s="674" t="s">
        <v>1</v>
      </c>
      <c r="E165" s="1127" t="s">
        <v>576</v>
      </c>
      <c r="F165" s="1128"/>
      <c r="G165" s="660">
        <v>150000</v>
      </c>
      <c r="H165" s="661">
        <v>110000</v>
      </c>
      <c r="I165" s="660">
        <v>110000</v>
      </c>
      <c r="J165" s="662">
        <v>100</v>
      </c>
    </row>
    <row r="166" spans="1:10" ht="15.75" customHeight="1">
      <c r="A166" s="922"/>
      <c r="B166" s="1114" t="s">
        <v>101</v>
      </c>
      <c r="C166" s="1115"/>
      <c r="D166" s="1115"/>
      <c r="E166" s="1115"/>
      <c r="F166" s="1116"/>
      <c r="G166" s="653">
        <v>31400000</v>
      </c>
      <c r="H166" s="654">
        <v>39053609</v>
      </c>
      <c r="I166" s="653">
        <v>39053607</v>
      </c>
      <c r="J166" s="655">
        <v>100</v>
      </c>
    </row>
    <row r="167" spans="1:10" ht="14.25" customHeight="1">
      <c r="A167" s="922"/>
      <c r="B167" s="1117" t="s">
        <v>1</v>
      </c>
      <c r="C167" s="1119" t="s">
        <v>109</v>
      </c>
      <c r="D167" s="1120"/>
      <c r="E167" s="1120"/>
      <c r="F167" s="1121"/>
      <c r="G167" s="846">
        <v>31400000</v>
      </c>
      <c r="H167" s="847">
        <v>39053609</v>
      </c>
      <c r="I167" s="846">
        <v>39053607</v>
      </c>
      <c r="J167" s="848">
        <v>100</v>
      </c>
    </row>
    <row r="168" spans="1:10" ht="27.75" customHeight="1">
      <c r="A168" s="922"/>
      <c r="B168" s="914"/>
      <c r="C168" s="1117" t="s">
        <v>1</v>
      </c>
      <c r="D168" s="1122" t="s">
        <v>339</v>
      </c>
      <c r="E168" s="1123"/>
      <c r="F168" s="1124"/>
      <c r="G168" s="656">
        <v>31400000</v>
      </c>
      <c r="H168" s="657">
        <v>39053609</v>
      </c>
      <c r="I168" s="656">
        <v>39053607</v>
      </c>
      <c r="J168" s="658">
        <v>100</v>
      </c>
    </row>
    <row r="169" spans="1:10" ht="27.75" customHeight="1">
      <c r="A169" s="922"/>
      <c r="B169" s="1118"/>
      <c r="C169" s="1118"/>
      <c r="D169" s="659" t="s">
        <v>1</v>
      </c>
      <c r="E169" s="1127" t="s">
        <v>577</v>
      </c>
      <c r="F169" s="1128"/>
      <c r="G169" s="660">
        <v>31400000</v>
      </c>
      <c r="H169" s="661">
        <v>39053609</v>
      </c>
      <c r="I169" s="660">
        <v>39053607</v>
      </c>
      <c r="J169" s="662">
        <v>100</v>
      </c>
    </row>
    <row r="170" spans="1:10" ht="17.25" customHeight="1">
      <c r="A170" s="922"/>
      <c r="B170" s="1114" t="s">
        <v>122</v>
      </c>
      <c r="C170" s="1115"/>
      <c r="D170" s="1115"/>
      <c r="E170" s="1115"/>
      <c r="F170" s="1116"/>
      <c r="G170" s="653">
        <v>200000</v>
      </c>
      <c r="H170" s="654">
        <v>164120</v>
      </c>
      <c r="I170" s="653">
        <v>156943</v>
      </c>
      <c r="J170" s="655">
        <v>95.6</v>
      </c>
    </row>
    <row r="171" spans="1:10" ht="17.25" customHeight="1">
      <c r="A171" s="922"/>
      <c r="B171" s="1117" t="s">
        <v>1</v>
      </c>
      <c r="C171" s="1119" t="s">
        <v>123</v>
      </c>
      <c r="D171" s="1120"/>
      <c r="E171" s="1120"/>
      <c r="F171" s="1121"/>
      <c r="G171" s="846">
        <v>200000</v>
      </c>
      <c r="H171" s="847">
        <v>164120</v>
      </c>
      <c r="I171" s="846">
        <v>156943</v>
      </c>
      <c r="J171" s="848">
        <v>95.6</v>
      </c>
    </row>
    <row r="172" spans="1:10" ht="42" customHeight="1">
      <c r="A172" s="922"/>
      <c r="B172" s="914"/>
      <c r="C172" s="673" t="s">
        <v>1</v>
      </c>
      <c r="D172" s="1122" t="s">
        <v>309</v>
      </c>
      <c r="E172" s="1123"/>
      <c r="F172" s="1124"/>
      <c r="G172" s="656">
        <v>200000</v>
      </c>
      <c r="H172" s="657">
        <v>164120</v>
      </c>
      <c r="I172" s="656">
        <v>156943</v>
      </c>
      <c r="J172" s="658">
        <v>95.6</v>
      </c>
    </row>
    <row r="173" spans="1:10" ht="15" customHeight="1">
      <c r="A173" s="922" t="s">
        <v>1</v>
      </c>
      <c r="B173" s="914"/>
      <c r="C173" s="914"/>
      <c r="D173" s="1013"/>
      <c r="E173" s="1125" t="s">
        <v>578</v>
      </c>
      <c r="F173" s="1126"/>
      <c r="G173" s="660">
        <v>200000</v>
      </c>
      <c r="H173" s="661">
        <v>164120</v>
      </c>
      <c r="I173" s="660">
        <v>156943</v>
      </c>
      <c r="J173" s="662">
        <v>95.6</v>
      </c>
    </row>
    <row r="174" spans="1:10" ht="17.25" customHeight="1">
      <c r="A174" s="112" t="s">
        <v>1</v>
      </c>
      <c r="B174" s="1114" t="s">
        <v>134</v>
      </c>
      <c r="C174" s="1115"/>
      <c r="D174" s="1115"/>
      <c r="E174" s="1115"/>
      <c r="F174" s="1116"/>
      <c r="G174" s="653">
        <v>206000</v>
      </c>
      <c r="H174" s="654">
        <v>536000</v>
      </c>
      <c r="I174" s="653">
        <v>534855</v>
      </c>
      <c r="J174" s="655">
        <v>99.8</v>
      </c>
    </row>
    <row r="175" spans="1:10" ht="16.5" customHeight="1">
      <c r="A175" s="112"/>
      <c r="B175" s="1117" t="s">
        <v>1</v>
      </c>
      <c r="C175" s="1119" t="s">
        <v>143</v>
      </c>
      <c r="D175" s="1120"/>
      <c r="E175" s="1120"/>
      <c r="F175" s="1121"/>
      <c r="G175" s="846">
        <v>0</v>
      </c>
      <c r="H175" s="847">
        <v>310000</v>
      </c>
      <c r="I175" s="846">
        <v>309886</v>
      </c>
      <c r="J175" s="848">
        <v>100</v>
      </c>
    </row>
    <row r="176" spans="1:10" ht="42" customHeight="1">
      <c r="A176" s="112"/>
      <c r="B176" s="914"/>
      <c r="C176" s="1117" t="s">
        <v>1</v>
      </c>
      <c r="D176" s="1122" t="s">
        <v>309</v>
      </c>
      <c r="E176" s="1123"/>
      <c r="F176" s="1124"/>
      <c r="G176" s="656">
        <v>0</v>
      </c>
      <c r="H176" s="657">
        <v>310000</v>
      </c>
      <c r="I176" s="656">
        <v>309886</v>
      </c>
      <c r="J176" s="658">
        <v>100</v>
      </c>
    </row>
    <row r="177" spans="1:10" ht="11.25" customHeight="1">
      <c r="A177" s="112"/>
      <c r="B177" s="914"/>
      <c r="C177" s="1118"/>
      <c r="D177" s="659" t="s">
        <v>1</v>
      </c>
      <c r="E177" s="1127" t="s">
        <v>526</v>
      </c>
      <c r="F177" s="1128"/>
      <c r="G177" s="660">
        <v>0</v>
      </c>
      <c r="H177" s="661">
        <v>310000</v>
      </c>
      <c r="I177" s="660">
        <v>309886</v>
      </c>
      <c r="J177" s="662">
        <v>100</v>
      </c>
    </row>
    <row r="178" spans="1:10" ht="14.25" customHeight="1">
      <c r="A178" s="112"/>
      <c r="B178" s="914"/>
      <c r="C178" s="1119" t="s">
        <v>144</v>
      </c>
      <c r="D178" s="1120"/>
      <c r="E178" s="1120"/>
      <c r="F178" s="1121"/>
      <c r="G178" s="846">
        <v>206000</v>
      </c>
      <c r="H178" s="847">
        <v>226000</v>
      </c>
      <c r="I178" s="846">
        <v>224969</v>
      </c>
      <c r="J178" s="848">
        <v>99.5</v>
      </c>
    </row>
    <row r="179" spans="1:10" ht="43.5" customHeight="1">
      <c r="A179" s="112"/>
      <c r="B179" s="914"/>
      <c r="C179" s="1117" t="s">
        <v>1</v>
      </c>
      <c r="D179" s="1122" t="s">
        <v>309</v>
      </c>
      <c r="E179" s="1123"/>
      <c r="F179" s="1124"/>
      <c r="G179" s="656">
        <v>206000</v>
      </c>
      <c r="H179" s="657">
        <v>226000</v>
      </c>
      <c r="I179" s="656">
        <v>224969</v>
      </c>
      <c r="J179" s="658">
        <v>99.5</v>
      </c>
    </row>
    <row r="180" spans="1:10" s="664" customFormat="1" ht="15" customHeight="1">
      <c r="A180" s="112"/>
      <c r="B180" s="914"/>
      <c r="C180" s="914"/>
      <c r="D180" s="1136" t="s">
        <v>1</v>
      </c>
      <c r="E180" s="1127" t="s">
        <v>579</v>
      </c>
      <c r="F180" s="1128"/>
      <c r="G180" s="660">
        <v>0</v>
      </c>
      <c r="H180" s="661">
        <v>10000</v>
      </c>
      <c r="I180" s="660">
        <v>10000</v>
      </c>
      <c r="J180" s="662">
        <v>100</v>
      </c>
    </row>
    <row r="181" spans="1:10" s="664" customFormat="1" ht="15" customHeight="1">
      <c r="A181" s="112"/>
      <c r="B181" s="1118"/>
      <c r="C181" s="1118"/>
      <c r="D181" s="1137"/>
      <c r="E181" s="1127" t="s">
        <v>580</v>
      </c>
      <c r="F181" s="1128"/>
      <c r="G181" s="660">
        <v>206000</v>
      </c>
      <c r="H181" s="661">
        <v>216000</v>
      </c>
      <c r="I181" s="660">
        <v>214969</v>
      </c>
      <c r="J181" s="662">
        <v>99.5</v>
      </c>
    </row>
    <row r="182" spans="1:10" ht="15.75" customHeight="1">
      <c r="A182" s="112"/>
      <c r="B182" s="1114" t="s">
        <v>145</v>
      </c>
      <c r="C182" s="1115"/>
      <c r="D182" s="1115"/>
      <c r="E182" s="1115"/>
      <c r="F182" s="1116"/>
      <c r="G182" s="653">
        <v>177000</v>
      </c>
      <c r="H182" s="654">
        <v>177000</v>
      </c>
      <c r="I182" s="653">
        <v>176924</v>
      </c>
      <c r="J182" s="655">
        <v>100</v>
      </c>
    </row>
    <row r="183" spans="1:10" ht="17.25" customHeight="1">
      <c r="A183" s="112"/>
      <c r="B183" s="1117" t="s">
        <v>1</v>
      </c>
      <c r="C183" s="1119" t="s">
        <v>146</v>
      </c>
      <c r="D183" s="1120"/>
      <c r="E183" s="1120"/>
      <c r="F183" s="1121"/>
      <c r="G183" s="846">
        <v>24000</v>
      </c>
      <c r="H183" s="847">
        <v>19300</v>
      </c>
      <c r="I183" s="846">
        <v>19224</v>
      </c>
      <c r="J183" s="848">
        <v>99.6</v>
      </c>
    </row>
    <row r="184" spans="1:10" ht="27.75" customHeight="1">
      <c r="A184" s="112"/>
      <c r="B184" s="914"/>
      <c r="C184" s="1117" t="s">
        <v>1</v>
      </c>
      <c r="D184" s="1122" t="s">
        <v>310</v>
      </c>
      <c r="E184" s="1123"/>
      <c r="F184" s="1124"/>
      <c r="G184" s="656">
        <v>24000</v>
      </c>
      <c r="H184" s="657">
        <v>19300</v>
      </c>
      <c r="I184" s="656">
        <v>19224</v>
      </c>
      <c r="J184" s="658">
        <v>99.6</v>
      </c>
    </row>
    <row r="185" spans="1:10" ht="16.5" customHeight="1">
      <c r="A185" s="112"/>
      <c r="B185" s="914"/>
      <c r="C185" s="1118"/>
      <c r="D185" s="659" t="s">
        <v>1</v>
      </c>
      <c r="E185" s="1127" t="s">
        <v>528</v>
      </c>
      <c r="F185" s="1128"/>
      <c r="G185" s="660">
        <v>24000</v>
      </c>
      <c r="H185" s="661">
        <v>19300</v>
      </c>
      <c r="I185" s="660">
        <v>19224</v>
      </c>
      <c r="J185" s="662">
        <v>99.6</v>
      </c>
    </row>
    <row r="186" spans="1:10" ht="15.75" customHeight="1">
      <c r="A186" s="112"/>
      <c r="B186" s="914"/>
      <c r="C186" s="1119" t="s">
        <v>376</v>
      </c>
      <c r="D186" s="1120"/>
      <c r="E186" s="1120"/>
      <c r="F186" s="1121"/>
      <c r="G186" s="846">
        <v>150000</v>
      </c>
      <c r="H186" s="847">
        <v>154700</v>
      </c>
      <c r="I186" s="846">
        <v>154700</v>
      </c>
      <c r="J186" s="848">
        <v>100</v>
      </c>
    </row>
    <row r="187" spans="1:10" ht="26.25" customHeight="1">
      <c r="A187" s="112"/>
      <c r="B187" s="914"/>
      <c r="C187" s="1117" t="s">
        <v>1</v>
      </c>
      <c r="D187" s="1122" t="s">
        <v>310</v>
      </c>
      <c r="E187" s="1123"/>
      <c r="F187" s="1124"/>
      <c r="G187" s="656">
        <v>150000</v>
      </c>
      <c r="H187" s="657">
        <v>154700</v>
      </c>
      <c r="I187" s="656">
        <v>154700</v>
      </c>
      <c r="J187" s="658">
        <v>100</v>
      </c>
    </row>
    <row r="188" spans="1:10" ht="15.75" customHeight="1">
      <c r="A188" s="112"/>
      <c r="B188" s="914"/>
      <c r="C188" s="1118"/>
      <c r="D188" s="659" t="s">
        <v>1</v>
      </c>
      <c r="E188" s="1127" t="s">
        <v>528</v>
      </c>
      <c r="F188" s="1128"/>
      <c r="G188" s="660">
        <v>150000</v>
      </c>
      <c r="H188" s="661">
        <v>154700</v>
      </c>
      <c r="I188" s="660">
        <v>154700</v>
      </c>
      <c r="J188" s="662">
        <v>100</v>
      </c>
    </row>
    <row r="189" spans="1:10" ht="16.5" customHeight="1">
      <c r="A189" s="112"/>
      <c r="B189" s="914"/>
      <c r="C189" s="1119" t="s">
        <v>147</v>
      </c>
      <c r="D189" s="1120"/>
      <c r="E189" s="1120"/>
      <c r="F189" s="1121"/>
      <c r="G189" s="846">
        <v>3000</v>
      </c>
      <c r="H189" s="847">
        <v>3000</v>
      </c>
      <c r="I189" s="846">
        <v>3000</v>
      </c>
      <c r="J189" s="848">
        <v>100</v>
      </c>
    </row>
    <row r="190" spans="1:10" ht="25.5" customHeight="1">
      <c r="A190" s="112"/>
      <c r="B190" s="914"/>
      <c r="C190" s="1117" t="s">
        <v>1</v>
      </c>
      <c r="D190" s="1122" t="s">
        <v>310</v>
      </c>
      <c r="E190" s="1123"/>
      <c r="F190" s="1124"/>
      <c r="G190" s="656">
        <v>3000</v>
      </c>
      <c r="H190" s="657">
        <v>3000</v>
      </c>
      <c r="I190" s="656">
        <v>3000</v>
      </c>
      <c r="J190" s="658">
        <v>100</v>
      </c>
    </row>
    <row r="191" spans="1:10" ht="16.5" customHeight="1">
      <c r="A191" s="112"/>
      <c r="B191" s="1118"/>
      <c r="C191" s="1118"/>
      <c r="D191" s="659" t="s">
        <v>1</v>
      </c>
      <c r="E191" s="1127" t="s">
        <v>528</v>
      </c>
      <c r="F191" s="1128"/>
      <c r="G191" s="660">
        <v>3000</v>
      </c>
      <c r="H191" s="661">
        <v>3000</v>
      </c>
      <c r="I191" s="660">
        <v>3000</v>
      </c>
      <c r="J191" s="662">
        <v>100</v>
      </c>
    </row>
    <row r="192" spans="1:10" ht="15.75" customHeight="1">
      <c r="A192" s="112"/>
      <c r="B192" s="1114" t="s">
        <v>180</v>
      </c>
      <c r="C192" s="1115"/>
      <c r="D192" s="1115"/>
      <c r="E192" s="1115"/>
      <c r="F192" s="1116"/>
      <c r="G192" s="653">
        <v>700000</v>
      </c>
      <c r="H192" s="654">
        <v>470962</v>
      </c>
      <c r="I192" s="653">
        <v>449130</v>
      </c>
      <c r="J192" s="655">
        <v>95.4</v>
      </c>
    </row>
    <row r="193" spans="1:10" ht="17.25" customHeight="1">
      <c r="A193" s="112"/>
      <c r="B193" s="679" t="s">
        <v>1</v>
      </c>
      <c r="C193" s="1119" t="s">
        <v>184</v>
      </c>
      <c r="D193" s="1120"/>
      <c r="E193" s="1120"/>
      <c r="F193" s="1121"/>
      <c r="G193" s="846">
        <v>200000</v>
      </c>
      <c r="H193" s="847">
        <v>16000</v>
      </c>
      <c r="I193" s="846">
        <v>16000</v>
      </c>
      <c r="J193" s="848">
        <v>100</v>
      </c>
    </row>
    <row r="194" spans="1:10" ht="38.25" customHeight="1">
      <c r="A194" s="112"/>
      <c r="B194" s="113"/>
      <c r="C194" s="1117" t="s">
        <v>1</v>
      </c>
      <c r="D194" s="1122" t="s">
        <v>309</v>
      </c>
      <c r="E194" s="1123"/>
      <c r="F194" s="1124"/>
      <c r="G194" s="656">
        <v>200000</v>
      </c>
      <c r="H194" s="657">
        <v>16000</v>
      </c>
      <c r="I194" s="656">
        <v>16000</v>
      </c>
      <c r="J194" s="658">
        <v>100</v>
      </c>
    </row>
    <row r="195" spans="1:10" ht="15.75" customHeight="1">
      <c r="A195" s="131"/>
      <c r="B195" s="132"/>
      <c r="C195" s="947"/>
      <c r="D195" s="672" t="s">
        <v>1</v>
      </c>
      <c r="E195" s="1131" t="s">
        <v>581</v>
      </c>
      <c r="F195" s="1132"/>
      <c r="G195" s="660">
        <v>200000</v>
      </c>
      <c r="H195" s="661">
        <v>16000</v>
      </c>
      <c r="I195" s="660">
        <v>16000</v>
      </c>
      <c r="J195" s="662">
        <v>100</v>
      </c>
    </row>
    <row r="196" spans="1:10" ht="18.75" customHeight="1">
      <c r="A196" s="112"/>
      <c r="B196" s="113"/>
      <c r="C196" s="1119" t="s">
        <v>185</v>
      </c>
      <c r="D196" s="1120"/>
      <c r="E196" s="1120"/>
      <c r="F196" s="1121"/>
      <c r="G196" s="846">
        <v>500000</v>
      </c>
      <c r="H196" s="847">
        <v>454962</v>
      </c>
      <c r="I196" s="846">
        <v>433130</v>
      </c>
      <c r="J196" s="848">
        <v>95.2</v>
      </c>
    </row>
    <row r="197" spans="1:10" ht="37.5" customHeight="1">
      <c r="A197" s="112"/>
      <c r="B197" s="113"/>
      <c r="C197" s="1117" t="s">
        <v>1</v>
      </c>
      <c r="D197" s="1122" t="s">
        <v>309</v>
      </c>
      <c r="E197" s="1123"/>
      <c r="F197" s="1124"/>
      <c r="G197" s="656">
        <v>400000</v>
      </c>
      <c r="H197" s="657">
        <v>400000</v>
      </c>
      <c r="I197" s="656">
        <v>378168</v>
      </c>
      <c r="J197" s="658">
        <v>94.5</v>
      </c>
    </row>
    <row r="198" spans="1:10" ht="15.75" customHeight="1">
      <c r="A198" s="112"/>
      <c r="B198" s="113"/>
      <c r="C198" s="914"/>
      <c r="D198" s="659" t="s">
        <v>1</v>
      </c>
      <c r="E198" s="1127" t="s">
        <v>566</v>
      </c>
      <c r="F198" s="1128"/>
      <c r="G198" s="660">
        <v>400000</v>
      </c>
      <c r="H198" s="661">
        <v>400000</v>
      </c>
      <c r="I198" s="660">
        <v>378168</v>
      </c>
      <c r="J198" s="662">
        <v>94.5</v>
      </c>
    </row>
    <row r="199" spans="1:10" ht="37.5" customHeight="1">
      <c r="A199" s="112"/>
      <c r="B199" s="113"/>
      <c r="C199" s="914"/>
      <c r="D199" s="1122" t="s">
        <v>303</v>
      </c>
      <c r="E199" s="1123"/>
      <c r="F199" s="1124"/>
      <c r="G199" s="656">
        <v>100000</v>
      </c>
      <c r="H199" s="657">
        <v>54962</v>
      </c>
      <c r="I199" s="656">
        <v>54962</v>
      </c>
      <c r="J199" s="658">
        <v>100</v>
      </c>
    </row>
    <row r="200" spans="1:10" ht="15.75" customHeight="1">
      <c r="A200" s="112"/>
      <c r="B200" s="113"/>
      <c r="C200" s="914"/>
      <c r="D200" s="1138" t="s">
        <v>1</v>
      </c>
      <c r="E200" s="1127" t="s">
        <v>566</v>
      </c>
      <c r="F200" s="1128"/>
      <c r="G200" s="660">
        <v>100000</v>
      </c>
      <c r="H200" s="661">
        <v>0</v>
      </c>
      <c r="I200" s="660">
        <v>0</v>
      </c>
      <c r="J200" s="662">
        <v>0</v>
      </c>
    </row>
    <row r="201" spans="1:10" ht="27.75" customHeight="1">
      <c r="A201" s="112"/>
      <c r="B201" s="692"/>
      <c r="C201" s="914"/>
      <c r="D201" s="1013"/>
      <c r="E201" s="1127" t="s">
        <v>582</v>
      </c>
      <c r="F201" s="1128"/>
      <c r="G201" s="660">
        <v>0</v>
      </c>
      <c r="H201" s="661">
        <v>54962</v>
      </c>
      <c r="I201" s="660">
        <v>54962</v>
      </c>
      <c r="J201" s="662">
        <v>100</v>
      </c>
    </row>
    <row r="202" spans="1:10" ht="15.75" customHeight="1">
      <c r="A202" s="922" t="s">
        <v>1</v>
      </c>
      <c r="B202" s="1114" t="s">
        <v>187</v>
      </c>
      <c r="C202" s="1115"/>
      <c r="D202" s="1115"/>
      <c r="E202" s="1115"/>
      <c r="F202" s="1116"/>
      <c r="G202" s="653">
        <v>1659683</v>
      </c>
      <c r="H202" s="654">
        <v>1381498</v>
      </c>
      <c r="I202" s="653">
        <v>1376874</v>
      </c>
      <c r="J202" s="655">
        <v>99.7</v>
      </c>
    </row>
    <row r="203" spans="1:10" ht="16.5" customHeight="1">
      <c r="A203" s="922"/>
      <c r="B203" s="1117" t="s">
        <v>1</v>
      </c>
      <c r="C203" s="1119" t="s">
        <v>188</v>
      </c>
      <c r="D203" s="1120"/>
      <c r="E203" s="1120"/>
      <c r="F203" s="1121"/>
      <c r="G203" s="846">
        <v>75000</v>
      </c>
      <c r="H203" s="847">
        <v>35000</v>
      </c>
      <c r="I203" s="846">
        <v>34877</v>
      </c>
      <c r="J203" s="848">
        <v>99.7</v>
      </c>
    </row>
    <row r="204" spans="1:10" ht="42.75" customHeight="1">
      <c r="A204" s="922"/>
      <c r="B204" s="914"/>
      <c r="C204" s="1117" t="s">
        <v>1</v>
      </c>
      <c r="D204" s="1122" t="s">
        <v>309</v>
      </c>
      <c r="E204" s="1123"/>
      <c r="F204" s="1124"/>
      <c r="G204" s="656">
        <v>75000</v>
      </c>
      <c r="H204" s="657">
        <v>35000</v>
      </c>
      <c r="I204" s="656">
        <v>34877</v>
      </c>
      <c r="J204" s="658">
        <v>99.7</v>
      </c>
    </row>
    <row r="205" spans="1:10" ht="15" customHeight="1">
      <c r="A205" s="922"/>
      <c r="B205" s="914"/>
      <c r="C205" s="1118"/>
      <c r="D205" s="659" t="s">
        <v>1</v>
      </c>
      <c r="E205" s="1127" t="s">
        <v>583</v>
      </c>
      <c r="F205" s="1128"/>
      <c r="G205" s="660">
        <v>75000</v>
      </c>
      <c r="H205" s="661">
        <v>35000</v>
      </c>
      <c r="I205" s="660">
        <v>34877</v>
      </c>
      <c r="J205" s="662">
        <v>99.7</v>
      </c>
    </row>
    <row r="206" spans="1:10" ht="15.75" customHeight="1">
      <c r="A206" s="922"/>
      <c r="B206" s="914"/>
      <c r="C206" s="1119" t="s">
        <v>190</v>
      </c>
      <c r="D206" s="1120"/>
      <c r="E206" s="1120"/>
      <c r="F206" s="1121"/>
      <c r="G206" s="846">
        <v>1023000</v>
      </c>
      <c r="H206" s="847">
        <v>1023000</v>
      </c>
      <c r="I206" s="846">
        <v>1018499</v>
      </c>
      <c r="J206" s="848">
        <v>99.6</v>
      </c>
    </row>
    <row r="207" spans="1:10" ht="41.25" customHeight="1">
      <c r="A207" s="922"/>
      <c r="B207" s="914"/>
      <c r="C207" s="1117" t="s">
        <v>1</v>
      </c>
      <c r="D207" s="1122" t="s">
        <v>309</v>
      </c>
      <c r="E207" s="1123"/>
      <c r="F207" s="1124"/>
      <c r="G207" s="656">
        <v>1023000</v>
      </c>
      <c r="H207" s="657">
        <v>1023000</v>
      </c>
      <c r="I207" s="656">
        <v>1018499</v>
      </c>
      <c r="J207" s="658">
        <v>99.6</v>
      </c>
    </row>
    <row r="208" spans="1:10" s="664" customFormat="1" ht="15" customHeight="1">
      <c r="A208" s="922"/>
      <c r="B208" s="914"/>
      <c r="C208" s="914"/>
      <c r="D208" s="1136" t="s">
        <v>1</v>
      </c>
      <c r="E208" s="1127" t="s">
        <v>584</v>
      </c>
      <c r="F208" s="1128"/>
      <c r="G208" s="660">
        <v>50000</v>
      </c>
      <c r="H208" s="661">
        <v>123000</v>
      </c>
      <c r="I208" s="660">
        <v>121865</v>
      </c>
      <c r="J208" s="662">
        <v>99.1</v>
      </c>
    </row>
    <row r="209" spans="1:10" s="664" customFormat="1" ht="15" customHeight="1">
      <c r="A209" s="922"/>
      <c r="B209" s="914"/>
      <c r="C209" s="1118"/>
      <c r="D209" s="1137"/>
      <c r="E209" s="1127" t="s">
        <v>585</v>
      </c>
      <c r="F209" s="1128"/>
      <c r="G209" s="660">
        <v>973000</v>
      </c>
      <c r="H209" s="661">
        <v>900000</v>
      </c>
      <c r="I209" s="660">
        <v>896634</v>
      </c>
      <c r="J209" s="662">
        <v>99.6</v>
      </c>
    </row>
    <row r="210" spans="1:10" ht="16.5" customHeight="1">
      <c r="A210" s="922"/>
      <c r="B210" s="914"/>
      <c r="C210" s="1119" t="s">
        <v>191</v>
      </c>
      <c r="D210" s="1120"/>
      <c r="E210" s="1120"/>
      <c r="F210" s="1121"/>
      <c r="G210" s="846">
        <v>561683</v>
      </c>
      <c r="H210" s="847">
        <v>323498</v>
      </c>
      <c r="I210" s="846">
        <v>323498</v>
      </c>
      <c r="J210" s="848">
        <v>100</v>
      </c>
    </row>
    <row r="211" spans="1:10" ht="39" customHeight="1">
      <c r="A211" s="922"/>
      <c r="B211" s="914"/>
      <c r="C211" s="1117" t="s">
        <v>1</v>
      </c>
      <c r="D211" s="1122" t="s">
        <v>309</v>
      </c>
      <c r="E211" s="1123"/>
      <c r="F211" s="1124"/>
      <c r="G211" s="656">
        <v>0</v>
      </c>
      <c r="H211" s="657">
        <v>323498</v>
      </c>
      <c r="I211" s="656">
        <v>323498</v>
      </c>
      <c r="J211" s="658">
        <v>100</v>
      </c>
    </row>
    <row r="212" spans="1:10" ht="15.75" customHeight="1">
      <c r="A212" s="922"/>
      <c r="B212" s="914"/>
      <c r="C212" s="914"/>
      <c r="D212" s="659" t="s">
        <v>1</v>
      </c>
      <c r="E212" s="1127" t="s">
        <v>586</v>
      </c>
      <c r="F212" s="1128"/>
      <c r="G212" s="660">
        <v>0</v>
      </c>
      <c r="H212" s="661">
        <v>323498</v>
      </c>
      <c r="I212" s="660">
        <v>323498</v>
      </c>
      <c r="J212" s="662">
        <v>100</v>
      </c>
    </row>
    <row r="213" spans="1:10" ht="27.75" customHeight="1">
      <c r="A213" s="922"/>
      <c r="B213" s="914"/>
      <c r="C213" s="914"/>
      <c r="D213" s="1122" t="s">
        <v>310</v>
      </c>
      <c r="E213" s="1123"/>
      <c r="F213" s="1124"/>
      <c r="G213" s="656">
        <v>561683</v>
      </c>
      <c r="H213" s="657">
        <v>0</v>
      </c>
      <c r="I213" s="656">
        <v>0</v>
      </c>
      <c r="J213" s="658">
        <v>0</v>
      </c>
    </row>
    <row r="214" spans="1:10" ht="15.75" customHeight="1">
      <c r="A214" s="922"/>
      <c r="B214" s="1118"/>
      <c r="C214" s="1118"/>
      <c r="D214" s="659" t="s">
        <v>1</v>
      </c>
      <c r="E214" s="1127" t="s">
        <v>586</v>
      </c>
      <c r="F214" s="1128"/>
      <c r="G214" s="660">
        <v>561683</v>
      </c>
      <c r="H214" s="661">
        <v>0</v>
      </c>
      <c r="I214" s="660">
        <v>0</v>
      </c>
      <c r="J214" s="662">
        <v>0</v>
      </c>
    </row>
    <row r="215" spans="1:10" ht="15.75" customHeight="1">
      <c r="A215" s="922"/>
      <c r="B215" s="1114" t="s">
        <v>192</v>
      </c>
      <c r="C215" s="1115"/>
      <c r="D215" s="1115"/>
      <c r="E215" s="1115"/>
      <c r="F215" s="1116"/>
      <c r="G215" s="653">
        <v>802804</v>
      </c>
      <c r="H215" s="654">
        <v>802804</v>
      </c>
      <c r="I215" s="653">
        <v>799804</v>
      </c>
      <c r="J215" s="655">
        <v>99.6</v>
      </c>
    </row>
    <row r="216" spans="1:10" ht="18" customHeight="1">
      <c r="A216" s="922"/>
      <c r="B216" s="1117" t="s">
        <v>1</v>
      </c>
      <c r="C216" s="1119" t="s">
        <v>193</v>
      </c>
      <c r="D216" s="1120"/>
      <c r="E216" s="1120"/>
      <c r="F216" s="1121"/>
      <c r="G216" s="846">
        <v>802804</v>
      </c>
      <c r="H216" s="847">
        <v>802804</v>
      </c>
      <c r="I216" s="846">
        <v>799804</v>
      </c>
      <c r="J216" s="848">
        <v>99.6</v>
      </c>
    </row>
    <row r="217" spans="1:10" ht="28.5" customHeight="1">
      <c r="A217" s="922"/>
      <c r="B217" s="914"/>
      <c r="C217" s="1117" t="s">
        <v>1</v>
      </c>
      <c r="D217" s="1122" t="s">
        <v>310</v>
      </c>
      <c r="E217" s="1123"/>
      <c r="F217" s="1124"/>
      <c r="G217" s="656">
        <v>802804</v>
      </c>
      <c r="H217" s="657">
        <v>802804</v>
      </c>
      <c r="I217" s="656">
        <v>799804</v>
      </c>
      <c r="J217" s="658">
        <v>99.6</v>
      </c>
    </row>
    <row r="218" spans="1:10" ht="15.75" customHeight="1">
      <c r="A218" s="922"/>
      <c r="B218" s="1118"/>
      <c r="C218" s="1118"/>
      <c r="D218" s="659" t="s">
        <v>1</v>
      </c>
      <c r="E218" s="1125" t="s">
        <v>587</v>
      </c>
      <c r="F218" s="1126"/>
      <c r="G218" s="660">
        <v>802804</v>
      </c>
      <c r="H218" s="661">
        <v>802804</v>
      </c>
      <c r="I218" s="660">
        <v>799804</v>
      </c>
      <c r="J218" s="662">
        <v>99.6</v>
      </c>
    </row>
    <row r="219" spans="1:10" ht="15.75" customHeight="1">
      <c r="A219" s="922"/>
      <c r="B219" s="1114" t="s">
        <v>201</v>
      </c>
      <c r="C219" s="1115"/>
      <c r="D219" s="1115"/>
      <c r="E219" s="1115"/>
      <c r="F219" s="1116"/>
      <c r="G219" s="653">
        <v>145000</v>
      </c>
      <c r="H219" s="654">
        <v>109000</v>
      </c>
      <c r="I219" s="653">
        <v>108698</v>
      </c>
      <c r="J219" s="655">
        <v>99.7</v>
      </c>
    </row>
    <row r="220" spans="1:10" ht="17.25" customHeight="1">
      <c r="A220" s="922"/>
      <c r="B220" s="1117" t="s">
        <v>1</v>
      </c>
      <c r="C220" s="1119" t="s">
        <v>439</v>
      </c>
      <c r="D220" s="1120"/>
      <c r="E220" s="1120"/>
      <c r="F220" s="1121"/>
      <c r="G220" s="846">
        <v>50000</v>
      </c>
      <c r="H220" s="847">
        <v>50000</v>
      </c>
      <c r="I220" s="846">
        <v>50000</v>
      </c>
      <c r="J220" s="848">
        <v>100</v>
      </c>
    </row>
    <row r="221" spans="1:10" ht="39.75" customHeight="1">
      <c r="A221" s="922"/>
      <c r="B221" s="914"/>
      <c r="C221" s="1117" t="s">
        <v>1</v>
      </c>
      <c r="D221" s="1122" t="s">
        <v>309</v>
      </c>
      <c r="E221" s="1123"/>
      <c r="F221" s="1124"/>
      <c r="G221" s="656">
        <v>50000</v>
      </c>
      <c r="H221" s="657">
        <v>50000</v>
      </c>
      <c r="I221" s="656">
        <v>50000</v>
      </c>
      <c r="J221" s="658">
        <v>100</v>
      </c>
    </row>
    <row r="222" spans="1:10" ht="16.5" customHeight="1">
      <c r="A222" s="922"/>
      <c r="B222" s="914"/>
      <c r="C222" s="1118"/>
      <c r="D222" s="659" t="s">
        <v>1</v>
      </c>
      <c r="E222" s="1127" t="s">
        <v>588</v>
      </c>
      <c r="F222" s="1128"/>
      <c r="G222" s="660">
        <v>50000</v>
      </c>
      <c r="H222" s="661">
        <v>50000</v>
      </c>
      <c r="I222" s="660">
        <v>50000</v>
      </c>
      <c r="J222" s="662">
        <v>100</v>
      </c>
    </row>
    <row r="223" spans="1:10" ht="15.75" customHeight="1">
      <c r="A223" s="922"/>
      <c r="B223" s="914"/>
      <c r="C223" s="1119" t="s">
        <v>208</v>
      </c>
      <c r="D223" s="1120"/>
      <c r="E223" s="1120"/>
      <c r="F223" s="1121"/>
      <c r="G223" s="846">
        <v>95000</v>
      </c>
      <c r="H223" s="847">
        <v>59000</v>
      </c>
      <c r="I223" s="846">
        <v>58698</v>
      </c>
      <c r="J223" s="848">
        <v>99.5</v>
      </c>
    </row>
    <row r="224" spans="1:10" ht="41.25" customHeight="1">
      <c r="A224" s="922"/>
      <c r="B224" s="914"/>
      <c r="C224" s="1117" t="s">
        <v>1</v>
      </c>
      <c r="D224" s="1122" t="s">
        <v>309</v>
      </c>
      <c r="E224" s="1123"/>
      <c r="F224" s="1124"/>
      <c r="G224" s="656">
        <v>95000</v>
      </c>
      <c r="H224" s="657">
        <v>59000</v>
      </c>
      <c r="I224" s="656">
        <v>58698</v>
      </c>
      <c r="J224" s="658">
        <v>99.5</v>
      </c>
    </row>
    <row r="225" spans="1:10" ht="16.5" customHeight="1">
      <c r="A225" s="922"/>
      <c r="B225" s="1118"/>
      <c r="C225" s="1118"/>
      <c r="D225" s="659" t="s">
        <v>1</v>
      </c>
      <c r="E225" s="1127" t="s">
        <v>589</v>
      </c>
      <c r="F225" s="1128"/>
      <c r="G225" s="660">
        <v>95000</v>
      </c>
      <c r="H225" s="661">
        <v>59000</v>
      </c>
      <c r="I225" s="660">
        <v>58698</v>
      </c>
      <c r="J225" s="662">
        <v>99.5</v>
      </c>
    </row>
    <row r="226" spans="1:10" ht="15.75" customHeight="1">
      <c r="A226" s="922"/>
      <c r="B226" s="1114" t="s">
        <v>209</v>
      </c>
      <c r="C226" s="1115"/>
      <c r="D226" s="1115"/>
      <c r="E226" s="1115"/>
      <c r="F226" s="1116"/>
      <c r="G226" s="653">
        <v>1139090</v>
      </c>
      <c r="H226" s="654">
        <v>1466500</v>
      </c>
      <c r="I226" s="653">
        <v>1459923</v>
      </c>
      <c r="J226" s="693">
        <v>99.6</v>
      </c>
    </row>
    <row r="227" spans="1:10" ht="18" customHeight="1">
      <c r="A227" s="922"/>
      <c r="B227" s="673" t="s">
        <v>1</v>
      </c>
      <c r="C227" s="1119" t="s">
        <v>210</v>
      </c>
      <c r="D227" s="1120"/>
      <c r="E227" s="1120"/>
      <c r="F227" s="1121"/>
      <c r="G227" s="846">
        <v>400000</v>
      </c>
      <c r="H227" s="847">
        <v>694000</v>
      </c>
      <c r="I227" s="846">
        <v>693961</v>
      </c>
      <c r="J227" s="848">
        <v>100</v>
      </c>
    </row>
    <row r="228" spans="1:10" ht="41.25" customHeight="1">
      <c r="A228" s="922" t="s">
        <v>1</v>
      </c>
      <c r="B228" s="914"/>
      <c r="C228" s="914"/>
      <c r="D228" s="1122" t="s">
        <v>309</v>
      </c>
      <c r="E228" s="1123"/>
      <c r="F228" s="1124"/>
      <c r="G228" s="656">
        <v>400000</v>
      </c>
      <c r="H228" s="657">
        <v>694000</v>
      </c>
      <c r="I228" s="656">
        <v>693961</v>
      </c>
      <c r="J228" s="658">
        <v>100</v>
      </c>
    </row>
    <row r="229" spans="1:10" ht="18" customHeight="1">
      <c r="A229" s="922"/>
      <c r="B229" s="914"/>
      <c r="C229" s="914"/>
      <c r="D229" s="659" t="s">
        <v>1</v>
      </c>
      <c r="E229" s="1127" t="s">
        <v>590</v>
      </c>
      <c r="F229" s="1128"/>
      <c r="G229" s="660">
        <v>400000</v>
      </c>
      <c r="H229" s="661">
        <v>694000</v>
      </c>
      <c r="I229" s="660">
        <v>693961</v>
      </c>
      <c r="J229" s="662">
        <v>100</v>
      </c>
    </row>
    <row r="230" spans="1:10" ht="17.25" customHeight="1">
      <c r="A230" s="922" t="s">
        <v>1</v>
      </c>
      <c r="B230" s="914"/>
      <c r="C230" s="1119" t="s">
        <v>216</v>
      </c>
      <c r="D230" s="1120"/>
      <c r="E230" s="1120"/>
      <c r="F230" s="1121"/>
      <c r="G230" s="846">
        <v>739090</v>
      </c>
      <c r="H230" s="847">
        <v>772500</v>
      </c>
      <c r="I230" s="846">
        <v>765962</v>
      </c>
      <c r="J230" s="848">
        <v>99.2</v>
      </c>
    </row>
    <row r="231" spans="1:10" ht="40.5" customHeight="1">
      <c r="A231" s="922"/>
      <c r="B231" s="914"/>
      <c r="C231" s="1117" t="s">
        <v>1</v>
      </c>
      <c r="D231" s="1122" t="s">
        <v>445</v>
      </c>
      <c r="E231" s="1123"/>
      <c r="F231" s="1124"/>
      <c r="G231" s="656">
        <v>739090</v>
      </c>
      <c r="H231" s="657">
        <v>772500</v>
      </c>
      <c r="I231" s="656">
        <v>765962</v>
      </c>
      <c r="J231" s="658">
        <v>99.2</v>
      </c>
    </row>
    <row r="232" spans="1:10" ht="18" customHeight="1">
      <c r="A232" s="922"/>
      <c r="B232" s="914"/>
      <c r="C232" s="1118"/>
      <c r="D232" s="659" t="s">
        <v>1</v>
      </c>
      <c r="E232" s="1127" t="s">
        <v>562</v>
      </c>
      <c r="F232" s="1128"/>
      <c r="G232" s="660">
        <v>739090</v>
      </c>
      <c r="H232" s="661">
        <v>772500</v>
      </c>
      <c r="I232" s="660">
        <v>765962</v>
      </c>
      <c r="J232" s="662">
        <v>99.2</v>
      </c>
    </row>
    <row r="233" spans="1:10" ht="16.5" customHeight="1">
      <c r="A233" s="922" t="s">
        <v>1</v>
      </c>
      <c r="B233" s="1114" t="s">
        <v>219</v>
      </c>
      <c r="C233" s="1115"/>
      <c r="D233" s="1115"/>
      <c r="E233" s="1115"/>
      <c r="F233" s="1116"/>
      <c r="G233" s="653">
        <v>3018000</v>
      </c>
      <c r="H233" s="654">
        <v>3065220</v>
      </c>
      <c r="I233" s="653">
        <v>3065220</v>
      </c>
      <c r="J233" s="655">
        <v>100</v>
      </c>
    </row>
    <row r="234" spans="1:10" ht="16.5" customHeight="1">
      <c r="A234" s="922"/>
      <c r="B234" s="1117" t="s">
        <v>1</v>
      </c>
      <c r="C234" s="1119" t="s">
        <v>220</v>
      </c>
      <c r="D234" s="1120"/>
      <c r="E234" s="1120"/>
      <c r="F234" s="1121"/>
      <c r="G234" s="846">
        <v>2788000</v>
      </c>
      <c r="H234" s="847">
        <v>2788000</v>
      </c>
      <c r="I234" s="846">
        <v>2788000</v>
      </c>
      <c r="J234" s="848">
        <v>100</v>
      </c>
    </row>
    <row r="235" spans="1:10" ht="43.5" customHeight="1">
      <c r="A235" s="922"/>
      <c r="B235" s="914"/>
      <c r="C235" s="1117" t="s">
        <v>1</v>
      </c>
      <c r="D235" s="1122" t="s">
        <v>309</v>
      </c>
      <c r="E235" s="1123"/>
      <c r="F235" s="1124"/>
      <c r="G235" s="656">
        <v>2788000</v>
      </c>
      <c r="H235" s="657">
        <v>2788000</v>
      </c>
      <c r="I235" s="656">
        <v>2788000</v>
      </c>
      <c r="J235" s="658">
        <v>100</v>
      </c>
    </row>
    <row r="236" spans="1:10" ht="16.5" customHeight="1">
      <c r="A236" s="922"/>
      <c r="B236" s="914"/>
      <c r="C236" s="1118"/>
      <c r="D236" s="659" t="s">
        <v>1</v>
      </c>
      <c r="E236" s="1127" t="s">
        <v>591</v>
      </c>
      <c r="F236" s="1128"/>
      <c r="G236" s="660">
        <v>2788000</v>
      </c>
      <c r="H236" s="661">
        <v>2788000</v>
      </c>
      <c r="I236" s="660">
        <v>2788000</v>
      </c>
      <c r="J236" s="662">
        <v>100</v>
      </c>
    </row>
    <row r="237" spans="1:10" ht="16.5" customHeight="1">
      <c r="A237" s="922"/>
      <c r="B237" s="914"/>
      <c r="C237" s="1119" t="s">
        <v>221</v>
      </c>
      <c r="D237" s="1120"/>
      <c r="E237" s="1120"/>
      <c r="F237" s="1121"/>
      <c r="G237" s="846">
        <v>230000</v>
      </c>
      <c r="H237" s="847">
        <v>277220</v>
      </c>
      <c r="I237" s="846">
        <v>277220</v>
      </c>
      <c r="J237" s="848">
        <v>100</v>
      </c>
    </row>
    <row r="238" spans="1:10" ht="42" customHeight="1">
      <c r="A238" s="922"/>
      <c r="B238" s="914"/>
      <c r="C238" s="1117" t="s">
        <v>1</v>
      </c>
      <c r="D238" s="1122" t="s">
        <v>309</v>
      </c>
      <c r="E238" s="1123"/>
      <c r="F238" s="1124"/>
      <c r="G238" s="656">
        <v>230000</v>
      </c>
      <c r="H238" s="657">
        <v>277220</v>
      </c>
      <c r="I238" s="656">
        <v>277220</v>
      </c>
      <c r="J238" s="658">
        <v>100</v>
      </c>
    </row>
    <row r="239" spans="1:10" ht="18" customHeight="1">
      <c r="A239" s="946"/>
      <c r="B239" s="947"/>
      <c r="C239" s="947"/>
      <c r="D239" s="672" t="s">
        <v>1</v>
      </c>
      <c r="E239" s="1131" t="s">
        <v>563</v>
      </c>
      <c r="F239" s="1132"/>
      <c r="G239" s="660">
        <v>230000</v>
      </c>
      <c r="H239" s="661">
        <v>277220</v>
      </c>
      <c r="I239" s="660">
        <v>277220</v>
      </c>
      <c r="J239" s="662">
        <v>100</v>
      </c>
    </row>
    <row r="240" spans="1:10" ht="21" customHeight="1" thickBot="1">
      <c r="A240" s="1145" t="s">
        <v>592</v>
      </c>
      <c r="B240" s="1146"/>
      <c r="C240" s="1146"/>
      <c r="D240" s="1146"/>
      <c r="E240" s="1146"/>
      <c r="F240" s="1146"/>
      <c r="G240" s="651">
        <v>77000000</v>
      </c>
      <c r="H240" s="651">
        <v>77920000</v>
      </c>
      <c r="I240" s="651">
        <v>77246948</v>
      </c>
      <c r="J240" s="652">
        <v>99.1</v>
      </c>
    </row>
    <row r="241" spans="1:10" ht="17.25" customHeight="1">
      <c r="A241" s="1147" t="s">
        <v>1</v>
      </c>
      <c r="B241" s="1148" t="s">
        <v>101</v>
      </c>
      <c r="C241" s="1149"/>
      <c r="D241" s="1149"/>
      <c r="E241" s="1149"/>
      <c r="F241" s="1150"/>
      <c r="G241" s="694">
        <v>77000000</v>
      </c>
      <c r="H241" s="695">
        <v>77920000</v>
      </c>
      <c r="I241" s="694">
        <v>77246948</v>
      </c>
      <c r="J241" s="696">
        <v>99.1</v>
      </c>
    </row>
    <row r="242" spans="1:10" ht="17.25" customHeight="1">
      <c r="A242" s="922"/>
      <c r="B242" s="1117" t="s">
        <v>1</v>
      </c>
      <c r="C242" s="1119" t="s">
        <v>102</v>
      </c>
      <c r="D242" s="1120"/>
      <c r="E242" s="1120"/>
      <c r="F242" s="1121"/>
      <c r="G242" s="846">
        <v>77000000</v>
      </c>
      <c r="H242" s="847">
        <v>77920000</v>
      </c>
      <c r="I242" s="846">
        <v>77246948</v>
      </c>
      <c r="J242" s="848">
        <v>99.1</v>
      </c>
    </row>
    <row r="243" spans="1:10" ht="29.25" customHeight="1">
      <c r="A243" s="922"/>
      <c r="B243" s="914"/>
      <c r="C243" s="1117" t="s">
        <v>1</v>
      </c>
      <c r="D243" s="1122" t="s">
        <v>336</v>
      </c>
      <c r="E243" s="1123"/>
      <c r="F243" s="1124"/>
      <c r="G243" s="656">
        <v>77000000</v>
      </c>
      <c r="H243" s="657">
        <v>77920000</v>
      </c>
      <c r="I243" s="656">
        <v>77246948</v>
      </c>
      <c r="J243" s="658">
        <v>99.1</v>
      </c>
    </row>
    <row r="244" spans="1:10" ht="17.25" customHeight="1">
      <c r="A244" s="946"/>
      <c r="B244" s="947"/>
      <c r="C244" s="947"/>
      <c r="D244" s="697" t="s">
        <v>1</v>
      </c>
      <c r="E244" s="1131" t="s">
        <v>593</v>
      </c>
      <c r="F244" s="1132"/>
      <c r="G244" s="666">
        <v>77000000</v>
      </c>
      <c r="H244" s="667">
        <v>77920000</v>
      </c>
      <c r="I244" s="666">
        <v>77246948</v>
      </c>
      <c r="J244" s="668">
        <v>99.1</v>
      </c>
    </row>
    <row r="245" spans="1:10" ht="15" customHeight="1">
      <c r="G245" s="699"/>
      <c r="H245" s="699"/>
      <c r="I245" s="699"/>
    </row>
  </sheetData>
  <mergeCells count="339">
    <mergeCell ref="E239:F239"/>
    <mergeCell ref="A240:F240"/>
    <mergeCell ref="A241:A244"/>
    <mergeCell ref="B241:F241"/>
    <mergeCell ref="B242:B244"/>
    <mergeCell ref="C242:F242"/>
    <mergeCell ref="C243:C244"/>
    <mergeCell ref="D243:F243"/>
    <mergeCell ref="E244:F244"/>
    <mergeCell ref="A233:A239"/>
    <mergeCell ref="B233:F233"/>
    <mergeCell ref="B234:B239"/>
    <mergeCell ref="C234:F234"/>
    <mergeCell ref="C235:C236"/>
    <mergeCell ref="D235:F235"/>
    <mergeCell ref="E236:F236"/>
    <mergeCell ref="C237:F237"/>
    <mergeCell ref="C238:C239"/>
    <mergeCell ref="D238:F238"/>
    <mergeCell ref="B226:F226"/>
    <mergeCell ref="C227:F227"/>
    <mergeCell ref="A228:C229"/>
    <mergeCell ref="D228:F228"/>
    <mergeCell ref="E229:F229"/>
    <mergeCell ref="A230:B232"/>
    <mergeCell ref="C230:F230"/>
    <mergeCell ref="C231:C232"/>
    <mergeCell ref="D231:F231"/>
    <mergeCell ref="E232:F232"/>
    <mergeCell ref="A202:A227"/>
    <mergeCell ref="B202:F202"/>
    <mergeCell ref="B219:F219"/>
    <mergeCell ref="B220:B225"/>
    <mergeCell ref="C220:F220"/>
    <mergeCell ref="C221:C222"/>
    <mergeCell ref="D221:F221"/>
    <mergeCell ref="E222:F222"/>
    <mergeCell ref="C223:F223"/>
    <mergeCell ref="C224:C225"/>
    <mergeCell ref="D224:F224"/>
    <mergeCell ref="E225:F225"/>
    <mergeCell ref="B215:F215"/>
    <mergeCell ref="B216:B218"/>
    <mergeCell ref="C216:F216"/>
    <mergeCell ref="C217:C218"/>
    <mergeCell ref="D217:F217"/>
    <mergeCell ref="E218:F218"/>
    <mergeCell ref="D208:D209"/>
    <mergeCell ref="E208:F208"/>
    <mergeCell ref="E209:F209"/>
    <mergeCell ref="C210:F210"/>
    <mergeCell ref="C211:C214"/>
    <mergeCell ref="D211:F211"/>
    <mergeCell ref="E212:F212"/>
    <mergeCell ref="D213:F213"/>
    <mergeCell ref="E214:F214"/>
    <mergeCell ref="B203:B214"/>
    <mergeCell ref="C203:F203"/>
    <mergeCell ref="C204:C205"/>
    <mergeCell ref="D204:F204"/>
    <mergeCell ref="E205:F205"/>
    <mergeCell ref="C206:F206"/>
    <mergeCell ref="C207:C209"/>
    <mergeCell ref="D207:F207"/>
    <mergeCell ref="C197:C201"/>
    <mergeCell ref="D197:F197"/>
    <mergeCell ref="E198:F198"/>
    <mergeCell ref="D199:F199"/>
    <mergeCell ref="D200:D201"/>
    <mergeCell ref="E200:F200"/>
    <mergeCell ref="E201:F201"/>
    <mergeCell ref="B192:F192"/>
    <mergeCell ref="C193:F193"/>
    <mergeCell ref="C194:C195"/>
    <mergeCell ref="D194:F194"/>
    <mergeCell ref="E195:F195"/>
    <mergeCell ref="C196:F196"/>
    <mergeCell ref="D187:F187"/>
    <mergeCell ref="E188:F188"/>
    <mergeCell ref="C189:F189"/>
    <mergeCell ref="C190:C191"/>
    <mergeCell ref="D190:F190"/>
    <mergeCell ref="E191:F191"/>
    <mergeCell ref="E180:F180"/>
    <mergeCell ref="E181:F181"/>
    <mergeCell ref="B182:F182"/>
    <mergeCell ref="B183:B191"/>
    <mergeCell ref="C183:F183"/>
    <mergeCell ref="C184:C185"/>
    <mergeCell ref="D184:F184"/>
    <mergeCell ref="E185:F185"/>
    <mergeCell ref="C186:F186"/>
    <mergeCell ref="C187:C188"/>
    <mergeCell ref="B175:B181"/>
    <mergeCell ref="C175:F175"/>
    <mergeCell ref="C176:C177"/>
    <mergeCell ref="D176:F176"/>
    <mergeCell ref="E177:F177"/>
    <mergeCell ref="C178:F178"/>
    <mergeCell ref="C179:C181"/>
    <mergeCell ref="D179:F179"/>
    <mergeCell ref="D180:D181"/>
    <mergeCell ref="A173:D173"/>
    <mergeCell ref="E173:F173"/>
    <mergeCell ref="B166:F166"/>
    <mergeCell ref="B167:B169"/>
    <mergeCell ref="C167:F167"/>
    <mergeCell ref="C168:C169"/>
    <mergeCell ref="D168:F168"/>
    <mergeCell ref="E169:F169"/>
    <mergeCell ref="B174:F174"/>
    <mergeCell ref="B162:F162"/>
    <mergeCell ref="B163:B165"/>
    <mergeCell ref="C163:F163"/>
    <mergeCell ref="C164:C165"/>
    <mergeCell ref="D164:F164"/>
    <mergeCell ref="E165:F165"/>
    <mergeCell ref="A155:F155"/>
    <mergeCell ref="A156:D156"/>
    <mergeCell ref="A157:F157"/>
    <mergeCell ref="A158:A172"/>
    <mergeCell ref="B158:F158"/>
    <mergeCell ref="B159:B161"/>
    <mergeCell ref="C159:F159"/>
    <mergeCell ref="C160:C161"/>
    <mergeCell ref="D160:F160"/>
    <mergeCell ref="E161:F161"/>
    <mergeCell ref="B170:F170"/>
    <mergeCell ref="B171:B172"/>
    <mergeCell ref="C171:F171"/>
    <mergeCell ref="D172:F172"/>
    <mergeCell ref="C149:F149"/>
    <mergeCell ref="D150:F150"/>
    <mergeCell ref="E151:F151"/>
    <mergeCell ref="C152:F152"/>
    <mergeCell ref="C153:C154"/>
    <mergeCell ref="D153:F153"/>
    <mergeCell ref="E154:F154"/>
    <mergeCell ref="D143:F143"/>
    <mergeCell ref="E144:F144"/>
    <mergeCell ref="E145:F145"/>
    <mergeCell ref="C146:F146"/>
    <mergeCell ref="C147:C148"/>
    <mergeCell ref="D147:F147"/>
    <mergeCell ref="E148:F148"/>
    <mergeCell ref="C134:F134"/>
    <mergeCell ref="C135:C136"/>
    <mergeCell ref="D135:F135"/>
    <mergeCell ref="E136:F136"/>
    <mergeCell ref="D124:F124"/>
    <mergeCell ref="E125:F125"/>
    <mergeCell ref="A126:F126"/>
    <mergeCell ref="A127:A144"/>
    <mergeCell ref="B127:F127"/>
    <mergeCell ref="B128:B136"/>
    <mergeCell ref="C128:F128"/>
    <mergeCell ref="C129:C130"/>
    <mergeCell ref="D129:F129"/>
    <mergeCell ref="E130:F130"/>
    <mergeCell ref="B137:F137"/>
    <mergeCell ref="B138:B144"/>
    <mergeCell ref="C138:F138"/>
    <mergeCell ref="C139:C141"/>
    <mergeCell ref="D139:F139"/>
    <mergeCell ref="D140:D141"/>
    <mergeCell ref="E140:F140"/>
    <mergeCell ref="E141:F141"/>
    <mergeCell ref="C142:F142"/>
    <mergeCell ref="C143:C144"/>
    <mergeCell ref="A122:A125"/>
    <mergeCell ref="B122:F122"/>
    <mergeCell ref="B123:B125"/>
    <mergeCell ref="C123:F123"/>
    <mergeCell ref="C124:C125"/>
    <mergeCell ref="C131:F131"/>
    <mergeCell ref="C132:C133"/>
    <mergeCell ref="D132:F132"/>
    <mergeCell ref="E133:F133"/>
    <mergeCell ref="E109:F109"/>
    <mergeCell ref="E110:F110"/>
    <mergeCell ref="E111:F111"/>
    <mergeCell ref="D112:F112"/>
    <mergeCell ref="A119:B121"/>
    <mergeCell ref="C119:F119"/>
    <mergeCell ref="C120:C121"/>
    <mergeCell ref="D120:F120"/>
    <mergeCell ref="E121:F121"/>
    <mergeCell ref="D98:F98"/>
    <mergeCell ref="E99:F99"/>
    <mergeCell ref="A100:B118"/>
    <mergeCell ref="C100:F100"/>
    <mergeCell ref="C101:C105"/>
    <mergeCell ref="D101:F101"/>
    <mergeCell ref="D102:D103"/>
    <mergeCell ref="E102:F102"/>
    <mergeCell ref="E103:F103"/>
    <mergeCell ref="D104:F104"/>
    <mergeCell ref="D113:D115"/>
    <mergeCell ref="E113:F113"/>
    <mergeCell ref="E114:F114"/>
    <mergeCell ref="E115:F115"/>
    <mergeCell ref="C116:F116"/>
    <mergeCell ref="C117:C118"/>
    <mergeCell ref="D117:F117"/>
    <mergeCell ref="E118:F118"/>
    <mergeCell ref="E105:F105"/>
    <mergeCell ref="C106:F106"/>
    <mergeCell ref="C107:C115"/>
    <mergeCell ref="D107:F107"/>
    <mergeCell ref="D108:D111"/>
    <mergeCell ref="E108:F108"/>
    <mergeCell ref="D92:F92"/>
    <mergeCell ref="E93:F93"/>
    <mergeCell ref="E94:F94"/>
    <mergeCell ref="E95:F95"/>
    <mergeCell ref="E96:F96"/>
    <mergeCell ref="E97:F97"/>
    <mergeCell ref="C85:C86"/>
    <mergeCell ref="D85:F85"/>
    <mergeCell ref="E86:F86"/>
    <mergeCell ref="C87:F87"/>
    <mergeCell ref="C88:C91"/>
    <mergeCell ref="D88:F88"/>
    <mergeCell ref="D89:D91"/>
    <mergeCell ref="E89:F89"/>
    <mergeCell ref="E90:F90"/>
    <mergeCell ref="E91:F91"/>
    <mergeCell ref="E80:F80"/>
    <mergeCell ref="D81:F81"/>
    <mergeCell ref="D82:D83"/>
    <mergeCell ref="E82:F82"/>
    <mergeCell ref="E83:F83"/>
    <mergeCell ref="C84:F84"/>
    <mergeCell ref="A74:A91"/>
    <mergeCell ref="B74:F74"/>
    <mergeCell ref="B75:B91"/>
    <mergeCell ref="C75:F75"/>
    <mergeCell ref="C76:C83"/>
    <mergeCell ref="D76:F76"/>
    <mergeCell ref="E77:F77"/>
    <mergeCell ref="D78:F78"/>
    <mergeCell ref="D79:D80"/>
    <mergeCell ref="E79:F79"/>
    <mergeCell ref="D69:F69"/>
    <mergeCell ref="E70:F70"/>
    <mergeCell ref="C71:F71"/>
    <mergeCell ref="C72:C73"/>
    <mergeCell ref="D72:F72"/>
    <mergeCell ref="E73:F73"/>
    <mergeCell ref="A63:C64"/>
    <mergeCell ref="D63:F63"/>
    <mergeCell ref="E64:F64"/>
    <mergeCell ref="A65:B73"/>
    <mergeCell ref="C65:F65"/>
    <mergeCell ref="C66:C67"/>
    <mergeCell ref="D66:F66"/>
    <mergeCell ref="E67:F67"/>
    <mergeCell ref="C68:F68"/>
    <mergeCell ref="C69:C70"/>
    <mergeCell ref="E58:F58"/>
    <mergeCell ref="C59:F59"/>
    <mergeCell ref="C60:C61"/>
    <mergeCell ref="D60:F60"/>
    <mergeCell ref="E61:F61"/>
    <mergeCell ref="C62:F62"/>
    <mergeCell ref="E51:F51"/>
    <mergeCell ref="B52:F52"/>
    <mergeCell ref="B53:B62"/>
    <mergeCell ref="C53:F53"/>
    <mergeCell ref="C54:C58"/>
    <mergeCell ref="D54:F54"/>
    <mergeCell ref="D55:D58"/>
    <mergeCell ref="E55:F55"/>
    <mergeCell ref="E56:F56"/>
    <mergeCell ref="E57:F57"/>
    <mergeCell ref="B45:B51"/>
    <mergeCell ref="C45:F45"/>
    <mergeCell ref="C46:C51"/>
    <mergeCell ref="D46:F46"/>
    <mergeCell ref="D47:D48"/>
    <mergeCell ref="E47:F47"/>
    <mergeCell ref="E48:F48"/>
    <mergeCell ref="D49:F49"/>
    <mergeCell ref="D50:D51"/>
    <mergeCell ref="E50:F50"/>
    <mergeCell ref="B41:B43"/>
    <mergeCell ref="C41:F41"/>
    <mergeCell ref="C42:C43"/>
    <mergeCell ref="D42:F42"/>
    <mergeCell ref="E43:F43"/>
    <mergeCell ref="B44:F44"/>
    <mergeCell ref="C36:C39"/>
    <mergeCell ref="D36:F36"/>
    <mergeCell ref="E37:F37"/>
    <mergeCell ref="D38:F38"/>
    <mergeCell ref="E39:F39"/>
    <mergeCell ref="B40:F40"/>
    <mergeCell ref="D29:F29"/>
    <mergeCell ref="E30:F30"/>
    <mergeCell ref="B31:F31"/>
    <mergeCell ref="A32:B39"/>
    <mergeCell ref="C32:F32"/>
    <mergeCell ref="C33:C34"/>
    <mergeCell ref="D33:F33"/>
    <mergeCell ref="E34:F34"/>
    <mergeCell ref="C35:F35"/>
    <mergeCell ref="A12:F12"/>
    <mergeCell ref="A13:A31"/>
    <mergeCell ref="B13:F13"/>
    <mergeCell ref="B14:B18"/>
    <mergeCell ref="C14:F14"/>
    <mergeCell ref="C15:C18"/>
    <mergeCell ref="D15:F15"/>
    <mergeCell ref="E24:F24"/>
    <mergeCell ref="C25:F25"/>
    <mergeCell ref="C26:C27"/>
    <mergeCell ref="D26:F26"/>
    <mergeCell ref="E27:F27"/>
    <mergeCell ref="C28:F28"/>
    <mergeCell ref="E16:F16"/>
    <mergeCell ref="D17:F17"/>
    <mergeCell ref="E18:F18"/>
    <mergeCell ref="B19:F19"/>
    <mergeCell ref="B20:B30"/>
    <mergeCell ref="C20:F20"/>
    <mergeCell ref="C21:C24"/>
    <mergeCell ref="D21:F21"/>
    <mergeCell ref="E22:F22"/>
    <mergeCell ref="D23:F23"/>
    <mergeCell ref="C29:C30"/>
    <mergeCell ref="A2:J3"/>
    <mergeCell ref="A6:D6"/>
    <mergeCell ref="E6:F6"/>
    <mergeCell ref="A7:D7"/>
    <mergeCell ref="E7:F7"/>
    <mergeCell ref="A8:F8"/>
    <mergeCell ref="A9:D9"/>
    <mergeCell ref="A10:F10"/>
    <mergeCell ref="A11:D11"/>
  </mergeCells>
  <printOptions horizontalCentered="1"/>
  <pageMargins left="0.39370078740157483" right="0.39370078740157483" top="0.47244094488188981" bottom="0.47244094488188981" header="0.15748031496062992" footer="0.11811023622047245"/>
  <pageSetup paperSize="9" scale="70" firstPageNumber="284" orientation="portrait" useFirstPageNumber="1" r:id="rId1"/>
  <headerFooter>
    <oddHeader>&amp;CSprawozdanie z wykonania budżetu Województwa Zachodniopomorskiego za 2013 rok - załączniki
________________________________________________________________________________________________________________________</oddHeader>
    <oddFooter>&amp;C&amp;P</oddFooter>
  </headerFooter>
  <rowBreaks count="4" manualBreakCount="4">
    <brk id="51" max="16383" man="1"/>
    <brk id="145" max="16383" man="1"/>
    <brk id="195" max="16383" man="1"/>
    <brk id="2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view="pageBreakPreview" zoomScaleNormal="100" workbookViewId="0">
      <selection activeCell="A3" sqref="A3:I3"/>
    </sheetView>
  </sheetViews>
  <sheetFormatPr defaultRowHeight="15"/>
  <cols>
    <col min="1" max="1" width="4.5703125" customWidth="1"/>
    <col min="2" max="2" width="5.42578125" customWidth="1"/>
    <col min="3" max="3" width="8.7109375" customWidth="1"/>
    <col min="4" max="4" width="6" customWidth="1"/>
    <col min="5" max="5" width="63.28515625" customWidth="1"/>
    <col min="6" max="6" width="15.140625" customWidth="1"/>
    <col min="7" max="7" width="15.42578125" customWidth="1"/>
    <col min="8" max="8" width="15" customWidth="1"/>
    <col min="9" max="9" width="10.5703125" customWidth="1"/>
    <col min="10" max="10" width="18.7109375" customWidth="1"/>
    <col min="11" max="11" width="13" customWidth="1"/>
    <col min="12" max="12" width="16" customWidth="1"/>
  </cols>
  <sheetData>
    <row r="1" spans="1:13" ht="22.5" customHeight="1">
      <c r="A1" s="700"/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</row>
    <row r="2" spans="1:13" ht="22.5" customHeight="1">
      <c r="A2" s="700"/>
      <c r="B2" s="701"/>
      <c r="C2" s="701"/>
      <c r="D2" s="701"/>
      <c r="E2" s="701"/>
      <c r="F2" s="701"/>
      <c r="G2" s="701"/>
      <c r="H2" s="1152" t="s">
        <v>594</v>
      </c>
      <c r="I2" s="1152"/>
      <c r="J2" s="701"/>
      <c r="K2" s="701"/>
      <c r="L2" s="701"/>
      <c r="M2" s="701"/>
    </row>
    <row r="3" spans="1:13" ht="41.25" customHeight="1">
      <c r="A3" s="1153" t="s">
        <v>595</v>
      </c>
      <c r="B3" s="1153"/>
      <c r="C3" s="1153"/>
      <c r="D3" s="1153"/>
      <c r="E3" s="1153"/>
      <c r="F3" s="1153"/>
      <c r="G3" s="1153"/>
      <c r="H3" s="1153"/>
      <c r="I3" s="1153"/>
      <c r="J3" s="701"/>
      <c r="K3" s="701"/>
      <c r="L3" s="701"/>
      <c r="M3" s="701"/>
    </row>
    <row r="4" spans="1:13" ht="40.5" customHeight="1">
      <c r="A4" s="1153" t="s">
        <v>596</v>
      </c>
      <c r="B4" s="1153"/>
      <c r="C4" s="1153"/>
      <c r="D4" s="1153"/>
      <c r="E4" s="1153"/>
      <c r="F4" s="1153"/>
      <c r="G4" s="1153"/>
      <c r="H4" s="1153"/>
      <c r="I4" s="1153"/>
      <c r="J4" s="701"/>
      <c r="K4" s="701"/>
      <c r="L4" s="701"/>
      <c r="M4" s="701"/>
    </row>
    <row r="5" spans="1:13" ht="29.25" customHeight="1">
      <c r="A5" s="702"/>
      <c r="B5" s="702"/>
      <c r="C5" s="702"/>
      <c r="D5" s="702"/>
      <c r="E5" s="1154"/>
      <c r="F5" s="1154"/>
      <c r="G5" s="1154"/>
      <c r="H5" s="701"/>
      <c r="I5" s="701"/>
      <c r="J5" s="701"/>
      <c r="K5" s="701"/>
      <c r="L5" s="701"/>
      <c r="M5" s="701"/>
    </row>
    <row r="6" spans="1:13" ht="15" customHeight="1">
      <c r="A6" s="702"/>
      <c r="B6" s="702"/>
      <c r="C6" s="702"/>
      <c r="D6" s="702"/>
      <c r="E6" s="1154"/>
      <c r="F6" s="1154"/>
      <c r="G6" s="1154"/>
      <c r="H6" s="701"/>
      <c r="I6" s="701"/>
      <c r="J6" s="701"/>
      <c r="K6" s="701"/>
      <c r="L6" s="701"/>
      <c r="M6" s="701"/>
    </row>
    <row r="7" spans="1:13" ht="13.5" customHeight="1">
      <c r="A7" s="702"/>
      <c r="B7" s="702"/>
      <c r="C7" s="702"/>
      <c r="D7" s="702"/>
      <c r="E7" s="1151"/>
      <c r="F7" s="1151"/>
      <c r="G7" s="1151"/>
      <c r="H7" s="701"/>
      <c r="I7" s="701"/>
      <c r="J7" s="701"/>
      <c r="K7" s="701"/>
      <c r="L7" s="701"/>
      <c r="M7" s="701"/>
    </row>
    <row r="8" spans="1:13" ht="15.75" customHeight="1">
      <c r="A8" s="702"/>
      <c r="B8" s="702"/>
      <c r="C8" s="702"/>
      <c r="D8" s="702"/>
      <c r="E8" s="702"/>
      <c r="F8" s="702"/>
      <c r="G8" s="703"/>
      <c r="H8" s="701"/>
      <c r="I8" s="701"/>
      <c r="J8" s="701"/>
      <c r="K8" s="701"/>
      <c r="L8" s="701"/>
      <c r="M8" s="701"/>
    </row>
    <row r="9" spans="1:13" ht="29.25" customHeight="1" thickBot="1">
      <c r="A9" s="704"/>
      <c r="B9" s="705"/>
      <c r="C9" s="705"/>
      <c r="D9" s="705"/>
      <c r="E9" s="705"/>
      <c r="F9" s="705"/>
      <c r="G9" s="701"/>
      <c r="H9" s="701"/>
      <c r="I9" s="706" t="s">
        <v>452</v>
      </c>
      <c r="J9" s="701"/>
      <c r="K9" s="701"/>
      <c r="L9" s="701"/>
      <c r="M9" s="701"/>
    </row>
    <row r="10" spans="1:13" ht="21.75" customHeight="1">
      <c r="A10" s="1161" t="s">
        <v>491</v>
      </c>
      <c r="B10" s="1157" t="s">
        <v>5</v>
      </c>
      <c r="C10" s="1157" t="s">
        <v>455</v>
      </c>
      <c r="D10" s="1163" t="s">
        <v>7</v>
      </c>
      <c r="E10" s="1157" t="s">
        <v>8</v>
      </c>
      <c r="F10" s="1163" t="s">
        <v>9</v>
      </c>
      <c r="G10" s="1155" t="s">
        <v>597</v>
      </c>
      <c r="H10" s="1157" t="s">
        <v>458</v>
      </c>
      <c r="I10" s="1159" t="s">
        <v>598</v>
      </c>
      <c r="J10" s="701"/>
      <c r="K10" s="701"/>
      <c r="L10" s="701"/>
      <c r="M10" s="701"/>
    </row>
    <row r="11" spans="1:13" ht="33" customHeight="1" thickBot="1">
      <c r="A11" s="1162"/>
      <c r="B11" s="1158"/>
      <c r="C11" s="1158"/>
      <c r="D11" s="1164"/>
      <c r="E11" s="1158"/>
      <c r="F11" s="1164"/>
      <c r="G11" s="1156"/>
      <c r="H11" s="1158"/>
      <c r="I11" s="1160"/>
      <c r="J11" s="701"/>
      <c r="K11" s="701"/>
      <c r="L11" s="701"/>
      <c r="M11" s="701"/>
    </row>
    <row r="12" spans="1:13" s="713" customFormat="1" ht="12.75">
      <c r="A12" s="707" t="s">
        <v>520</v>
      </c>
      <c r="B12" s="708" t="s">
        <v>599</v>
      </c>
      <c r="C12" s="709" t="s">
        <v>600</v>
      </c>
      <c r="D12" s="710">
        <v>4</v>
      </c>
      <c r="E12" s="710">
        <v>5</v>
      </c>
      <c r="F12" s="708">
        <v>6</v>
      </c>
      <c r="G12" s="711">
        <v>7</v>
      </c>
      <c r="H12" s="709">
        <v>8</v>
      </c>
      <c r="I12" s="712">
        <v>9</v>
      </c>
    </row>
    <row r="13" spans="1:13" ht="25.5" customHeight="1" thickBot="1">
      <c r="A13" s="714"/>
      <c r="B13" s="715"/>
      <c r="C13" s="716"/>
      <c r="D13" s="716"/>
      <c r="E13" s="717" t="s">
        <v>510</v>
      </c>
      <c r="F13" s="718">
        <f>+F15+F21+F24+F30+F37+F27+F40</f>
        <v>38652682</v>
      </c>
      <c r="G13" s="719">
        <f>+G15+G21+G24+G30+G37+G27+G40</f>
        <v>61321723</v>
      </c>
      <c r="H13" s="720">
        <f>+H15+H21+H24+H30+H37+H27+H40</f>
        <v>55347846.670000002</v>
      </c>
      <c r="I13" s="721">
        <f>+H13/G13</f>
        <v>0.90258140121079122</v>
      </c>
      <c r="J13" s="722"/>
      <c r="K13" s="722"/>
      <c r="L13" s="722"/>
      <c r="M13" s="723"/>
    </row>
    <row r="14" spans="1:13" ht="9" customHeight="1" thickTop="1">
      <c r="A14" s="724"/>
      <c r="B14" s="725"/>
      <c r="C14" s="725"/>
      <c r="D14" s="726"/>
      <c r="E14" s="727"/>
      <c r="F14" s="727"/>
      <c r="G14" s="728"/>
      <c r="H14" s="729"/>
      <c r="I14" s="730"/>
      <c r="J14" s="701"/>
      <c r="K14" s="701"/>
      <c r="L14" s="701"/>
      <c r="M14" s="701"/>
    </row>
    <row r="15" spans="1:13" ht="15.75" thickBot="1">
      <c r="A15" s="731"/>
      <c r="B15" s="732">
        <v>150</v>
      </c>
      <c r="C15" s="733"/>
      <c r="D15" s="733"/>
      <c r="E15" s="734" t="s">
        <v>601</v>
      </c>
      <c r="F15" s="735">
        <f>+F16+F19</f>
        <v>18765856</v>
      </c>
      <c r="G15" s="736">
        <f>+G16+G19</f>
        <v>24025073</v>
      </c>
      <c r="H15" s="735">
        <f t="shared" ref="H15" si="0">+H16+H19</f>
        <v>21622602.18</v>
      </c>
      <c r="I15" s="737">
        <f>+H15/G15</f>
        <v>0.90000151841370057</v>
      </c>
      <c r="J15" s="701"/>
      <c r="K15" s="701"/>
      <c r="L15" s="701"/>
      <c r="M15" s="701"/>
    </row>
    <row r="16" spans="1:13" ht="20.25" customHeight="1">
      <c r="A16" s="731"/>
      <c r="B16" s="738"/>
      <c r="C16" s="739" t="s">
        <v>602</v>
      </c>
      <c r="D16" s="739"/>
      <c r="E16" s="740" t="s">
        <v>603</v>
      </c>
      <c r="F16" s="741">
        <f>+F17+F18</f>
        <v>2010000</v>
      </c>
      <c r="G16" s="742">
        <f>+G17+G18</f>
        <v>2827087</v>
      </c>
      <c r="H16" s="741">
        <f t="shared" ref="H16" si="1">+H17+H18</f>
        <v>2819502.03</v>
      </c>
      <c r="I16" s="743">
        <f>+H16/G16</f>
        <v>0.99731703693589902</v>
      </c>
      <c r="J16" s="701"/>
      <c r="K16" s="701"/>
      <c r="L16" s="701"/>
      <c r="M16" s="701"/>
    </row>
    <row r="17" spans="1:12" ht="42.75" customHeight="1">
      <c r="A17" s="744" t="s">
        <v>604</v>
      </c>
      <c r="B17" s="745"/>
      <c r="C17" s="746"/>
      <c r="D17" s="747">
        <v>2009</v>
      </c>
      <c r="E17" s="748" t="s">
        <v>605</v>
      </c>
      <c r="F17" s="749">
        <v>10000</v>
      </c>
      <c r="G17" s="750">
        <f>10000-10000</f>
        <v>0</v>
      </c>
      <c r="H17" s="751">
        <v>0</v>
      </c>
      <c r="I17" s="752">
        <v>0</v>
      </c>
      <c r="J17" s="701"/>
      <c r="K17" s="701"/>
      <c r="L17" s="701"/>
    </row>
    <row r="18" spans="1:12" ht="41.25" customHeight="1">
      <c r="A18" s="753" t="s">
        <v>606</v>
      </c>
      <c r="B18" s="754"/>
      <c r="C18" s="755"/>
      <c r="D18" s="756">
        <v>6209</v>
      </c>
      <c r="E18" s="757" t="s">
        <v>605</v>
      </c>
      <c r="F18" s="749">
        <v>2000000</v>
      </c>
      <c r="G18" s="758">
        <f>2596170+127607+35777+19742+28680+19111</f>
        <v>2827087</v>
      </c>
      <c r="H18" s="759">
        <v>2819502.03</v>
      </c>
      <c r="I18" s="760">
        <f t="shared" ref="I18:I39" si="2">+H18/G18</f>
        <v>0.99731703693589902</v>
      </c>
      <c r="J18" s="701"/>
      <c r="K18" s="701"/>
      <c r="L18" s="761"/>
    </row>
    <row r="19" spans="1:12" ht="23.25" customHeight="1">
      <c r="A19" s="731"/>
      <c r="B19" s="762"/>
      <c r="C19" s="763" t="s">
        <v>607</v>
      </c>
      <c r="D19" s="764"/>
      <c r="E19" s="765" t="s">
        <v>608</v>
      </c>
      <c r="F19" s="766">
        <f>+F20</f>
        <v>16755856</v>
      </c>
      <c r="G19" s="767">
        <f>+G20</f>
        <v>21197986</v>
      </c>
      <c r="H19" s="766">
        <f t="shared" ref="H19" si="3">+H20</f>
        <v>18803100.149999999</v>
      </c>
      <c r="I19" s="768">
        <f t="shared" si="2"/>
        <v>0.88702295350133731</v>
      </c>
      <c r="J19" s="701"/>
      <c r="K19" s="701"/>
      <c r="L19" s="701"/>
    </row>
    <row r="20" spans="1:12" ht="40.5" customHeight="1">
      <c r="A20" s="744" t="s">
        <v>609</v>
      </c>
      <c r="B20" s="754"/>
      <c r="C20" s="769"/>
      <c r="D20" s="770">
        <v>2009</v>
      </c>
      <c r="E20" s="771" t="s">
        <v>605</v>
      </c>
      <c r="F20" s="749">
        <v>16755856</v>
      </c>
      <c r="G20" s="758">
        <f>16755856-37156+3348897+1131185-796</f>
        <v>21197986</v>
      </c>
      <c r="H20" s="749">
        <v>18803100.149999999</v>
      </c>
      <c r="I20" s="772">
        <f t="shared" si="2"/>
        <v>0.88702295350133731</v>
      </c>
      <c r="J20" s="701"/>
      <c r="K20" s="701"/>
      <c r="L20" s="701"/>
    </row>
    <row r="21" spans="1:12" ht="33.75" customHeight="1" thickBot="1">
      <c r="A21" s="731"/>
      <c r="B21" s="732">
        <v>400</v>
      </c>
      <c r="C21" s="733"/>
      <c r="D21" s="773"/>
      <c r="E21" s="774" t="s">
        <v>610</v>
      </c>
      <c r="F21" s="775">
        <f>+F22</f>
        <v>0</v>
      </c>
      <c r="G21" s="776">
        <f>+G22</f>
        <v>1780271</v>
      </c>
      <c r="H21" s="777">
        <f t="shared" ref="H21:H22" si="4">+H22</f>
        <v>1778373.01</v>
      </c>
      <c r="I21" s="778">
        <f t="shared" si="2"/>
        <v>0.99893387579756121</v>
      </c>
      <c r="J21" s="701"/>
      <c r="K21" s="701"/>
      <c r="L21" s="701"/>
    </row>
    <row r="22" spans="1:12" ht="20.25" customHeight="1">
      <c r="A22" s="731"/>
      <c r="B22" s="738"/>
      <c r="C22" s="739">
        <v>40095</v>
      </c>
      <c r="D22" s="739"/>
      <c r="E22" s="740" t="s">
        <v>496</v>
      </c>
      <c r="F22" s="779">
        <f>+F23</f>
        <v>0</v>
      </c>
      <c r="G22" s="742">
        <f>+G23</f>
        <v>1780271</v>
      </c>
      <c r="H22" s="741">
        <f t="shared" si="4"/>
        <v>1778373.01</v>
      </c>
      <c r="I22" s="743">
        <f t="shared" si="2"/>
        <v>0.99893387579756121</v>
      </c>
      <c r="J22" s="701"/>
      <c r="K22" s="701"/>
      <c r="L22" s="701"/>
    </row>
    <row r="23" spans="1:12" ht="40.5" customHeight="1">
      <c r="A23" s="744" t="s">
        <v>611</v>
      </c>
      <c r="B23" s="745"/>
      <c r="C23" s="780"/>
      <c r="D23" s="781">
        <v>6209</v>
      </c>
      <c r="E23" s="782" t="s">
        <v>612</v>
      </c>
      <c r="F23" s="783">
        <v>0</v>
      </c>
      <c r="G23" s="758">
        <v>1780271</v>
      </c>
      <c r="H23" s="749">
        <v>1778373.01</v>
      </c>
      <c r="I23" s="772">
        <f t="shared" si="2"/>
        <v>0.99893387579756121</v>
      </c>
      <c r="J23" s="701"/>
      <c r="K23" s="701"/>
      <c r="L23" s="701"/>
    </row>
    <row r="24" spans="1:12" ht="21" customHeight="1" thickBot="1">
      <c r="A24" s="731"/>
      <c r="B24" s="732">
        <v>630</v>
      </c>
      <c r="C24" s="733"/>
      <c r="D24" s="773"/>
      <c r="E24" s="774" t="s">
        <v>613</v>
      </c>
      <c r="F24" s="784">
        <f>+F25</f>
        <v>0</v>
      </c>
      <c r="G24" s="736">
        <f>+G25</f>
        <v>1257008</v>
      </c>
      <c r="H24" s="735">
        <f t="shared" ref="H24:H25" si="5">+H25</f>
        <v>1257007.52</v>
      </c>
      <c r="I24" s="737">
        <f t="shared" si="2"/>
        <v>0.99999961814085514</v>
      </c>
      <c r="J24" s="701"/>
      <c r="K24" s="701"/>
      <c r="L24" s="701"/>
    </row>
    <row r="25" spans="1:12" ht="20.25" customHeight="1">
      <c r="A25" s="731"/>
      <c r="B25" s="738"/>
      <c r="C25" s="739">
        <v>63095</v>
      </c>
      <c r="D25" s="739"/>
      <c r="E25" s="740" t="s">
        <v>496</v>
      </c>
      <c r="F25" s="779">
        <f>+F26</f>
        <v>0</v>
      </c>
      <c r="G25" s="742">
        <f>+G26</f>
        <v>1257008</v>
      </c>
      <c r="H25" s="741">
        <f t="shared" si="5"/>
        <v>1257007.52</v>
      </c>
      <c r="I25" s="743">
        <f t="shared" si="2"/>
        <v>0.99999961814085514</v>
      </c>
      <c r="J25" s="701"/>
      <c r="K25" s="701"/>
      <c r="L25" s="701"/>
    </row>
    <row r="26" spans="1:12" ht="43.5" customHeight="1">
      <c r="A26" s="744" t="s">
        <v>614</v>
      </c>
      <c r="B26" s="745"/>
      <c r="C26" s="780"/>
      <c r="D26" s="781">
        <v>6209</v>
      </c>
      <c r="E26" s="782" t="s">
        <v>612</v>
      </c>
      <c r="F26" s="785">
        <v>0</v>
      </c>
      <c r="G26" s="758">
        <f>847365+128+409515</f>
        <v>1257008</v>
      </c>
      <c r="H26" s="749">
        <v>1257007.52</v>
      </c>
      <c r="I26" s="772">
        <f t="shared" si="2"/>
        <v>0.99999961814085514</v>
      </c>
      <c r="J26" s="701"/>
      <c r="K26" s="701"/>
      <c r="L26" s="701"/>
    </row>
    <row r="27" spans="1:12" ht="28.5" customHeight="1" thickBot="1">
      <c r="A27" s="731"/>
      <c r="B27" s="732">
        <v>851</v>
      </c>
      <c r="C27" s="733"/>
      <c r="D27" s="773"/>
      <c r="E27" s="786" t="s">
        <v>615</v>
      </c>
      <c r="F27" s="784">
        <f>+F28</f>
        <v>0</v>
      </c>
      <c r="G27" s="736">
        <f>+G28</f>
        <v>12303092</v>
      </c>
      <c r="H27" s="735">
        <f t="shared" ref="H27:H28" si="6">+H28</f>
        <v>10248610.199999999</v>
      </c>
      <c r="I27" s="737">
        <f t="shared" si="2"/>
        <v>0.83301093741313148</v>
      </c>
      <c r="J27" s="701"/>
      <c r="K27" s="701"/>
      <c r="L27" s="701"/>
    </row>
    <row r="28" spans="1:12">
      <c r="A28" s="731"/>
      <c r="B28" s="762"/>
      <c r="C28" s="739">
        <v>85195</v>
      </c>
      <c r="D28" s="787"/>
      <c r="E28" s="740" t="s">
        <v>496</v>
      </c>
      <c r="F28" s="788">
        <f>+F29</f>
        <v>0</v>
      </c>
      <c r="G28" s="789">
        <f>+G29</f>
        <v>12303092</v>
      </c>
      <c r="H28" s="790">
        <f t="shared" si="6"/>
        <v>10248610.199999999</v>
      </c>
      <c r="I28" s="791">
        <f t="shared" si="2"/>
        <v>0.83301093741313148</v>
      </c>
      <c r="J28" s="701"/>
      <c r="K28" s="701"/>
      <c r="L28" s="701"/>
    </row>
    <row r="29" spans="1:12" ht="45" customHeight="1">
      <c r="A29" s="744" t="s">
        <v>616</v>
      </c>
      <c r="B29" s="745"/>
      <c r="C29" s="746"/>
      <c r="D29" s="756">
        <v>6209</v>
      </c>
      <c r="E29" s="748" t="s">
        <v>605</v>
      </c>
      <c r="F29" s="785">
        <v>0</v>
      </c>
      <c r="G29" s="758">
        <v>12303092</v>
      </c>
      <c r="H29" s="749">
        <v>10248610.199999999</v>
      </c>
      <c r="I29" s="772">
        <f t="shared" si="2"/>
        <v>0.83301093741313148</v>
      </c>
      <c r="J29" s="701"/>
      <c r="K29" s="701"/>
      <c r="L29" s="701"/>
    </row>
    <row r="30" spans="1:12" ht="27.75" customHeight="1" thickBot="1">
      <c r="A30" s="731"/>
      <c r="B30" s="732">
        <v>853</v>
      </c>
      <c r="C30" s="733"/>
      <c r="D30" s="773"/>
      <c r="E30" s="786" t="s">
        <v>617</v>
      </c>
      <c r="F30" s="735">
        <f>+F31+F34</f>
        <v>19886826</v>
      </c>
      <c r="G30" s="736">
        <f>+G31+G34</f>
        <v>20337369</v>
      </c>
      <c r="H30" s="735">
        <f t="shared" ref="H30" si="7">+H31+H34</f>
        <v>18822344.250000004</v>
      </c>
      <c r="I30" s="737">
        <f t="shared" si="2"/>
        <v>0.92550537141751243</v>
      </c>
      <c r="J30" s="701"/>
      <c r="K30" s="701"/>
      <c r="L30" s="701"/>
    </row>
    <row r="31" spans="1:12" ht="18" customHeight="1">
      <c r="A31" s="731"/>
      <c r="B31" s="762"/>
      <c r="C31" s="739">
        <v>85332</v>
      </c>
      <c r="D31" s="787"/>
      <c r="E31" s="740" t="s">
        <v>618</v>
      </c>
      <c r="F31" s="790">
        <f>+F32+F33</f>
        <v>957000</v>
      </c>
      <c r="G31" s="789">
        <f>+G32+G33</f>
        <v>957000</v>
      </c>
      <c r="H31" s="790">
        <f t="shared" ref="H31" si="8">+H32+H33</f>
        <v>917419.39</v>
      </c>
      <c r="I31" s="791">
        <f t="shared" si="2"/>
        <v>0.95864095088819223</v>
      </c>
      <c r="J31" s="701"/>
      <c r="K31" s="701"/>
      <c r="L31" s="701"/>
    </row>
    <row r="32" spans="1:12" ht="43.5" customHeight="1">
      <c r="A32" s="744" t="s">
        <v>619</v>
      </c>
      <c r="B32" s="745"/>
      <c r="C32" s="746"/>
      <c r="D32" s="756">
        <v>2008</v>
      </c>
      <c r="E32" s="748" t="s">
        <v>605</v>
      </c>
      <c r="F32" s="749">
        <v>813450</v>
      </c>
      <c r="G32" s="758">
        <v>813450</v>
      </c>
      <c r="H32" s="749">
        <v>779806.48</v>
      </c>
      <c r="I32" s="772">
        <f t="shared" si="2"/>
        <v>0.9586409490441945</v>
      </c>
      <c r="J32" s="701"/>
      <c r="K32" s="701"/>
      <c r="L32" s="701"/>
    </row>
    <row r="33" spans="1:9" ht="42.75" customHeight="1">
      <c r="A33" s="744" t="s">
        <v>620</v>
      </c>
      <c r="B33" s="745"/>
      <c r="C33" s="792"/>
      <c r="D33" s="756">
        <v>2009</v>
      </c>
      <c r="E33" s="757" t="s">
        <v>605</v>
      </c>
      <c r="F33" s="749">
        <v>143550</v>
      </c>
      <c r="G33" s="758">
        <v>143550</v>
      </c>
      <c r="H33" s="749">
        <v>137612.91</v>
      </c>
      <c r="I33" s="772">
        <f t="shared" si="2"/>
        <v>0.95864096133751309</v>
      </c>
    </row>
    <row r="34" spans="1:9" ht="19.5" customHeight="1">
      <c r="A34" s="731"/>
      <c r="B34" s="793"/>
      <c r="C34" s="763">
        <v>85395</v>
      </c>
      <c r="D34" s="764"/>
      <c r="E34" s="765" t="s">
        <v>496</v>
      </c>
      <c r="F34" s="794">
        <f>SUM(F35:F36)</f>
        <v>18929826</v>
      </c>
      <c r="G34" s="795">
        <f>SUM(G35:G36)</f>
        <v>19380369</v>
      </c>
      <c r="H34" s="794">
        <f t="shared" ref="H34" si="9">SUM(H35:H36)</f>
        <v>17904924.860000003</v>
      </c>
      <c r="I34" s="796">
        <f t="shared" si="2"/>
        <v>0.92386914098488027</v>
      </c>
    </row>
    <row r="35" spans="1:9" ht="44.25" customHeight="1">
      <c r="A35" s="797" t="s">
        <v>621</v>
      </c>
      <c r="B35" s="798"/>
      <c r="C35" s="799"/>
      <c r="D35" s="756">
        <v>2007</v>
      </c>
      <c r="E35" s="800" t="s">
        <v>605</v>
      </c>
      <c r="F35" s="785">
        <v>0</v>
      </c>
      <c r="G35" s="758">
        <f>652768+104</f>
        <v>652872</v>
      </c>
      <c r="H35" s="749">
        <v>635587.93999999994</v>
      </c>
      <c r="I35" s="772">
        <f t="shared" si="2"/>
        <v>0.97352611231604347</v>
      </c>
    </row>
    <row r="36" spans="1:9" ht="45.75" customHeight="1">
      <c r="A36" s="744" t="s">
        <v>622</v>
      </c>
      <c r="B36" s="801"/>
      <c r="C36" s="801"/>
      <c r="D36" s="756">
        <v>2009</v>
      </c>
      <c r="E36" s="757" t="s">
        <v>605</v>
      </c>
      <c r="F36" s="749">
        <v>18929826</v>
      </c>
      <c r="G36" s="758">
        <f>19099631-55101+801858-1131185+12294</f>
        <v>18727497</v>
      </c>
      <c r="H36" s="749">
        <v>17269336.920000002</v>
      </c>
      <c r="I36" s="772">
        <f t="shared" si="2"/>
        <v>0.92213801556075548</v>
      </c>
    </row>
    <row r="37" spans="1:9" ht="24.75" customHeight="1" thickBot="1">
      <c r="A37" s="731"/>
      <c r="B37" s="732">
        <v>921</v>
      </c>
      <c r="C37" s="733"/>
      <c r="D37" s="773"/>
      <c r="E37" s="786" t="s">
        <v>623</v>
      </c>
      <c r="F37" s="776">
        <f t="shared" ref="F37:H38" si="10">+F38</f>
        <v>0</v>
      </c>
      <c r="G37" s="802">
        <f t="shared" si="10"/>
        <v>1618910</v>
      </c>
      <c r="H37" s="777">
        <f t="shared" si="10"/>
        <v>1618909.51</v>
      </c>
      <c r="I37" s="778">
        <f t="shared" si="2"/>
        <v>0.99999969732721394</v>
      </c>
    </row>
    <row r="38" spans="1:9" ht="19.5" customHeight="1">
      <c r="A38" s="731"/>
      <c r="B38" s="762"/>
      <c r="C38" s="739">
        <v>92195</v>
      </c>
      <c r="D38" s="787"/>
      <c r="E38" s="740" t="s">
        <v>496</v>
      </c>
      <c r="F38" s="789">
        <f t="shared" si="10"/>
        <v>0</v>
      </c>
      <c r="G38" s="803">
        <f t="shared" si="10"/>
        <v>1618910</v>
      </c>
      <c r="H38" s="790">
        <f t="shared" si="10"/>
        <v>1618909.51</v>
      </c>
      <c r="I38" s="791">
        <f t="shared" si="2"/>
        <v>0.99999969732721394</v>
      </c>
    </row>
    <row r="39" spans="1:9" ht="40.5" customHeight="1" thickBot="1">
      <c r="A39" s="804" t="s">
        <v>624</v>
      </c>
      <c r="B39" s="732"/>
      <c r="C39" s="805"/>
      <c r="D39" s="806">
        <v>6209</v>
      </c>
      <c r="E39" s="807" t="s">
        <v>612</v>
      </c>
      <c r="F39" s="808">
        <v>0</v>
      </c>
      <c r="G39" s="809">
        <f>1355435+243135+20340</f>
        <v>1618910</v>
      </c>
      <c r="H39" s="810">
        <v>1618909.51</v>
      </c>
      <c r="I39" s="811">
        <f t="shared" si="2"/>
        <v>0.99999969732721394</v>
      </c>
    </row>
    <row r="40" spans="1:9" ht="22.5" hidden="1" customHeight="1">
      <c r="A40" s="812"/>
      <c r="B40" s="732">
        <v>926</v>
      </c>
      <c r="C40" s="733"/>
      <c r="D40" s="773"/>
      <c r="E40" s="786" t="s">
        <v>625</v>
      </c>
      <c r="F40" s="813"/>
      <c r="G40" s="814">
        <f>+G41</f>
        <v>0</v>
      </c>
      <c r="H40" s="701"/>
      <c r="I40" s="701"/>
    </row>
    <row r="41" spans="1:9" hidden="1">
      <c r="A41" s="812"/>
      <c r="B41" s="762"/>
      <c r="C41" s="739">
        <v>92601</v>
      </c>
      <c r="D41" s="787"/>
      <c r="E41" s="740" t="s">
        <v>626</v>
      </c>
      <c r="F41" s="815"/>
      <c r="G41" s="816">
        <f>+G42</f>
        <v>0</v>
      </c>
      <c r="H41" s="701"/>
      <c r="I41" s="701"/>
    </row>
    <row r="42" spans="1:9" ht="52.5" hidden="1" thickBot="1">
      <c r="A42" s="817" t="s">
        <v>624</v>
      </c>
      <c r="B42" s="732"/>
      <c r="C42" s="805"/>
      <c r="D42" s="806">
        <v>6209</v>
      </c>
      <c r="E42" s="818" t="s">
        <v>612</v>
      </c>
      <c r="F42" s="818"/>
      <c r="G42" s="819"/>
      <c r="H42" s="701"/>
      <c r="I42" s="701"/>
    </row>
    <row r="43" spans="1:9">
      <c r="A43" s="700"/>
      <c r="B43" s="701"/>
      <c r="C43" s="701"/>
      <c r="D43" s="701"/>
      <c r="E43" s="701"/>
      <c r="F43" s="701"/>
      <c r="G43" s="701"/>
      <c r="H43" s="701"/>
      <c r="I43" s="701"/>
    </row>
  </sheetData>
  <mergeCells count="15"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  <mergeCell ref="E7:G7"/>
    <mergeCell ref="H2:I2"/>
    <mergeCell ref="A3:I3"/>
    <mergeCell ref="A4:I4"/>
    <mergeCell ref="E5:G5"/>
    <mergeCell ref="E6:G6"/>
  </mergeCells>
  <pageMargins left="0.62992125984251968" right="7.874015748031496E-2" top="0.59055118110236227" bottom="0.31496062992125984" header="0.23622047244094491" footer="0.15748031496062992"/>
  <pageSetup paperSize="9" scale="65" firstPageNumber="290" orientation="portrait" useFirstPageNumber="1" r:id="rId1"/>
  <headerFooter alignWithMargins="0">
    <oddHeader>&amp;C&amp;"Arial CE,Kursywa"Sprawozdanie z wykonania budżetu Wiojewództwa Zachodniopomorskiego za 2013 rok - załączniki&amp;"Arial CE,Standardowy"
____________________________________________________________________________________________________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11</vt:i4>
      </vt:variant>
    </vt:vector>
  </HeadingPairs>
  <TitlesOfParts>
    <vt:vector size="18" baseType="lpstr">
      <vt:lpstr>Zał Nr 1</vt:lpstr>
      <vt:lpstr>Zał Nr 2</vt:lpstr>
      <vt:lpstr>Zał Nr 3 </vt:lpstr>
      <vt:lpstr>Zał. Nr 4 </vt:lpstr>
      <vt:lpstr>Zał. nr 5</vt:lpstr>
      <vt:lpstr>Zał nr 6</vt:lpstr>
      <vt:lpstr>Zał Nr 7</vt:lpstr>
      <vt:lpstr>'Zał Nr 1'!Obszar_wydruku</vt:lpstr>
      <vt:lpstr>'Zał Nr 2'!Obszar_wydruku</vt:lpstr>
      <vt:lpstr>'Zał Nr 3 '!Obszar_wydruku</vt:lpstr>
      <vt:lpstr>'Zał Nr 7'!Obszar_wydruku</vt:lpstr>
      <vt:lpstr>'Zał. Nr 4 '!Obszar_wydruku</vt:lpstr>
      <vt:lpstr>'Zał. nr 5'!Obszar_wydruku</vt:lpstr>
      <vt:lpstr>'Zał Nr 1'!Tytuły_wydruku</vt:lpstr>
      <vt:lpstr>'Zał Nr 2'!Tytuły_wydruku</vt:lpstr>
      <vt:lpstr>'Zał Nr 3 '!Tytuły_wydruku</vt:lpstr>
      <vt:lpstr>'Zał nr 6'!Tytuły_wydruku</vt:lpstr>
      <vt:lpstr>'Zał. nr 5'!Tytuły_wydruku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2014-03-28T10:14:43Z</cp:lastPrinted>
  <dcterms:created xsi:type="dcterms:W3CDTF">2014-03-24T11:55:13Z</dcterms:created>
  <dcterms:modified xsi:type="dcterms:W3CDTF">2014-03-28T10:19:40Z</dcterms:modified>
</cp:coreProperties>
</file>