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95" windowWidth="16605" windowHeight="9375" activeTab="3"/>
  </bookViews>
  <sheets>
    <sheet name="1" sheetId="4" r:id="rId1"/>
    <sheet name="2" sheetId="5" r:id="rId2"/>
    <sheet name="4" sheetId="7" r:id="rId3"/>
    <sheet name="UMWZ" sheetId="2" r:id="rId4"/>
  </sheets>
  <calcPr calcId="145621"/>
</workbook>
</file>

<file path=xl/calcChain.xml><?xml version="1.0" encoding="utf-8"?>
<calcChain xmlns="http://schemas.openxmlformats.org/spreadsheetml/2006/main">
  <c r="L10" i="2"/>
  <c r="K10"/>
  <c r="K16"/>
  <c r="L15"/>
  <c r="L14"/>
  <c r="L13"/>
  <c r="L8"/>
  <c r="G6" i="5"/>
  <c r="J11"/>
  <c r="J9"/>
  <c r="J8"/>
  <c r="J6"/>
  <c r="J14" i="2"/>
  <c r="G8"/>
  <c r="J16"/>
  <c r="J15"/>
  <c r="J13"/>
  <c r="J8"/>
  <c r="J13" i="4"/>
  <c r="L7"/>
  <c r="J16"/>
  <c r="J6" i="7"/>
  <c r="J7"/>
  <c r="G11" i="5"/>
  <c r="G9"/>
  <c r="G8"/>
  <c r="J10"/>
  <c r="J12"/>
  <c r="J17" i="4"/>
  <c r="J15"/>
  <c r="G13"/>
  <c r="H13"/>
  <c r="G10"/>
  <c r="H10"/>
  <c r="J10"/>
  <c r="G9"/>
  <c r="H9"/>
  <c r="J9"/>
  <c r="G8"/>
  <c r="H8"/>
  <c r="J8"/>
  <c r="G6"/>
  <c r="H6"/>
  <c r="J6"/>
  <c r="J11"/>
  <c r="J18"/>
  <c r="J12" i="2"/>
  <c r="G10"/>
  <c r="L12"/>
  <c r="K12"/>
  <c r="K17"/>
  <c r="J10"/>
  <c r="G7"/>
  <c r="J7"/>
  <c r="L7"/>
  <c r="L17"/>
  <c r="J17"/>
</calcChain>
</file>

<file path=xl/sharedStrings.xml><?xml version="1.0" encoding="utf-8"?>
<sst xmlns="http://schemas.openxmlformats.org/spreadsheetml/2006/main" count="114" uniqueCount="60">
  <si>
    <t>1.</t>
  </si>
  <si>
    <t>DIETA</t>
  </si>
  <si>
    <t>2.</t>
  </si>
  <si>
    <t>NOCLEG</t>
  </si>
  <si>
    <t>3.</t>
  </si>
  <si>
    <t>SUMA KOSZTÓW</t>
  </si>
  <si>
    <t>L.P.</t>
  </si>
  <si>
    <t>DATA</t>
  </si>
  <si>
    <t>WYSZCZEGÓLNIENIE</t>
  </si>
  <si>
    <t>KWOTA ZŁ</t>
  </si>
  <si>
    <t>LICZBA OSÓB</t>
  </si>
  <si>
    <t>SUMA ZŁ</t>
  </si>
  <si>
    <t>ILOŚĆ (%, szt.)</t>
  </si>
  <si>
    <t>śniadanie, kolacja</t>
  </si>
  <si>
    <t>6.11</t>
  </si>
  <si>
    <t>5.11</t>
  </si>
  <si>
    <t>7.11</t>
  </si>
  <si>
    <t>8.11</t>
  </si>
  <si>
    <t xml:space="preserve">UCZESTNICY: </t>
  </si>
  <si>
    <t>przybliżony kurs 1SEK=</t>
  </si>
  <si>
    <t>KWOTA SEK</t>
  </si>
  <si>
    <t>PROM</t>
  </si>
  <si>
    <t>TRANSPORT (PROM + SAMOCHÓD SŁUŻBOWY)</t>
  </si>
  <si>
    <t>wyjazd 21:00</t>
  </si>
  <si>
    <t>9.11</t>
  </si>
  <si>
    <t>SAM.SŁU.</t>
  </si>
  <si>
    <t>przejazd, nocleg, śniadanie w dniu 6.11, kolacja w dniu 8.11</t>
  </si>
  <si>
    <t xml:space="preserve">SAMOLOT </t>
  </si>
  <si>
    <t>p. Jerzy Samochowiec w dniu 6.11.13</t>
  </si>
  <si>
    <t>p. Małgorzata Saar w dniu 7.11.13</t>
  </si>
  <si>
    <t>SUMA:</t>
  </si>
  <si>
    <t>-</t>
  </si>
  <si>
    <t>wyjazd 23:30</t>
  </si>
  <si>
    <t>powrót 7:00</t>
  </si>
  <si>
    <t>Małgorzata Saar - COI</t>
  </si>
  <si>
    <t xml:space="preserve">DIETA DOJAZDOWA </t>
  </si>
  <si>
    <t>p. Jerzy Samochowiec</t>
  </si>
  <si>
    <t>przejazd pasażerów, nocleg, śniadanie w dniu 6.11, kolacja w dniu 8.11</t>
  </si>
  <si>
    <t>przejazd kierowcy + autokar, nocleg, śniadanie w dniu 6.11, kolacja w dniu 8.12</t>
  </si>
  <si>
    <t>Jacek Baraniecki - Wydział Zarządzania Strategicznego, 
Paweł Szeremet -  Wydział Zarządzania Strategicznego, 
Andrzej Dryjański - Wydział Współpracy Terytorialnej</t>
  </si>
  <si>
    <t>data: 5.11 - 9.11.13 miejsce: Malmö/Szwecja 
TRANSPORT: PROM + SAMOCHÓD SŁUŻBOWY (5.11.13), PROM+TRANSPORT PUBLICZNY (7.11.13)</t>
  </si>
  <si>
    <t>data: 5.11 - 9.11.13 miejsce: Malmö/Szwecja 
TRANSPORT: PROM + SAMOCHÓD SŁUŻBOWY</t>
  </si>
  <si>
    <t>DIETA DOJAZDOWA</t>
  </si>
  <si>
    <t>data: 5.11 - 9.11.2013 miejsce: Malmö/Szwecja</t>
  </si>
  <si>
    <t>wyjazd 5.11 , powrót 9.11</t>
  </si>
  <si>
    <t>wyjazd 5.11 , powrót 8.11</t>
  </si>
  <si>
    <t>4.</t>
  </si>
  <si>
    <t>5.</t>
  </si>
  <si>
    <t>6.</t>
  </si>
  <si>
    <t>7.</t>
  </si>
  <si>
    <t>PROM
Świnoujście-Ystad-Świnoujście</t>
  </si>
  <si>
    <t>SAM.SŁUŻBOWY</t>
  </si>
  <si>
    <t>ILOŚĆ (OSÓB, POKOI, ITP.)</t>
  </si>
  <si>
    <t>TRANSPORT (PROM + SAMOCHÓD SŁUŻBOWY+SAMOLOT DLA 1 UCZESTNIKA W 1 STRONĘ)</t>
  </si>
  <si>
    <t>PARKING, OPŁATY ZA PŁATNE ODCINKI DRÓG, ITP.</t>
  </si>
  <si>
    <r>
      <t xml:space="preserve">data: 5.11 - 9.11 miejsce: Malmö/Szwecja 
TRANSPORT: SAMOLOT </t>
    </r>
    <r>
      <rPr>
        <b/>
        <sz val="10"/>
        <rFont val="Arial"/>
        <family val="2"/>
        <charset val="238"/>
      </rPr>
      <t>(6.11.13),</t>
    </r>
    <r>
      <rPr>
        <b/>
        <sz val="10"/>
        <color indexed="8"/>
        <rFont val="Arial"/>
        <family val="2"/>
        <charset val="238"/>
      </rPr>
      <t xml:space="preserve"> PROM + SAMOCHÓD SŁUŻBOWY (8.11)</t>
    </r>
  </si>
  <si>
    <t>KOSZTORYS</t>
  </si>
  <si>
    <r>
      <rPr>
        <sz val="8"/>
        <color indexed="8"/>
        <rFont val="Times New Roman"/>
        <family val="1"/>
        <charset val="238"/>
      </rPr>
      <t>§</t>
    </r>
    <r>
      <rPr>
        <i/>
        <sz val="8"/>
        <color indexed="8"/>
        <rFont val="Arial"/>
        <family val="2"/>
        <charset val="238"/>
      </rPr>
      <t>4300</t>
    </r>
  </si>
  <si>
    <r>
      <rPr>
        <sz val="8"/>
        <color indexed="8"/>
        <rFont val="Times New Roman"/>
        <family val="1"/>
        <charset val="238"/>
      </rPr>
      <t>§</t>
    </r>
    <r>
      <rPr>
        <i/>
        <sz val="8"/>
        <color indexed="8"/>
        <rFont val="Arial"/>
        <family val="2"/>
        <charset val="238"/>
      </rPr>
      <t>4420</t>
    </r>
  </si>
  <si>
    <t xml:space="preserve">A. Dryjanski, M. Saar, P. Szeremet - UMWZ; J. Samochowiec, A. Bartkowiak, J. Niemcewicz, P. Żebrowski, K. Witkowska, M. Ewert-Krzemieniewska, P. Sobolewski - goście; kierowca    </t>
  </si>
</sst>
</file>

<file path=xl/styles.xml><?xml version="1.0" encoding="utf-8"?>
<styleSheet xmlns="http://schemas.openxmlformats.org/spreadsheetml/2006/main">
  <numFmts count="7">
    <numFmt numFmtId="42" formatCode="_-* #,##0\ &quot;zł&quot;_-;\-* #,##0\ &quot;zł&quot;_-;_-* &quot;-&quot;\ &quot;zł&quot;_-;_-@_-"/>
    <numFmt numFmtId="164" formatCode="#,##0\ [$EUR]"/>
    <numFmt numFmtId="165" formatCode="#,##0.00\ &quot;zł&quot;"/>
    <numFmt numFmtId="166" formatCode="#,##0\ [$SEK]"/>
    <numFmt numFmtId="167" formatCode="#,##0.00\ [$SEK]"/>
    <numFmt numFmtId="168" formatCode="#,##0\ &quot;zł&quot;"/>
    <numFmt numFmtId="169" formatCode="#,##0.0000\ &quot;zł&quot;"/>
  </numFmts>
  <fonts count="17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Calibri"/>
      <family val="2"/>
      <charset val="238"/>
    </font>
    <font>
      <b/>
      <i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7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1" fillId="0" borderId="0"/>
    <xf numFmtId="0" fontId="11" fillId="0" borderId="0"/>
  </cellStyleXfs>
  <cellXfs count="98">
    <xf numFmtId="0" fontId="0" fillId="0" borderId="0" xfId="0"/>
    <xf numFmtId="0" fontId="2" fillId="0" borderId="1" xfId="0" applyFont="1" applyBorder="1" applyAlignment="1"/>
    <xf numFmtId="0" fontId="1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 wrapText="1"/>
    </xf>
    <xf numFmtId="42" fontId="8" fillId="0" borderId="1" xfId="0" applyNumberFormat="1" applyFont="1" applyBorder="1" applyAlignment="1">
      <alignment horizontal="center" vertical="center" textRotation="90" wrapText="1"/>
    </xf>
    <xf numFmtId="0" fontId="8" fillId="0" borderId="1" xfId="0" applyNumberFormat="1" applyFont="1" applyBorder="1" applyAlignment="1">
      <alignment horizontal="center" vertical="center" textRotation="90" wrapText="1"/>
    </xf>
    <xf numFmtId="0" fontId="4" fillId="0" borderId="1" xfId="0" applyFont="1" applyBorder="1"/>
    <xf numFmtId="0" fontId="6" fillId="0" borderId="1" xfId="0" applyFont="1" applyBorder="1"/>
    <xf numFmtId="165" fontId="4" fillId="0" borderId="1" xfId="0" applyNumberFormat="1" applyFont="1" applyBorder="1"/>
    <xf numFmtId="165" fontId="10" fillId="0" borderId="1" xfId="0" applyNumberFormat="1" applyFont="1" applyBorder="1"/>
    <xf numFmtId="164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165" fontId="5" fillId="0" borderId="0" xfId="0" applyNumberFormat="1" applyFont="1"/>
    <xf numFmtId="9" fontId="4" fillId="0" borderId="1" xfId="0" applyNumberFormat="1" applyFont="1" applyBorder="1"/>
    <xf numFmtId="20" fontId="7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vertical="center"/>
    </xf>
    <xf numFmtId="166" fontId="6" fillId="0" borderId="1" xfId="0" applyNumberFormat="1" applyFont="1" applyBorder="1" applyAlignment="1">
      <alignment horizontal="right" vertical="center"/>
    </xf>
    <xf numFmtId="167" fontId="4" fillId="0" borderId="1" xfId="0" applyNumberFormat="1" applyFont="1" applyBorder="1"/>
    <xf numFmtId="167" fontId="6" fillId="0" borderId="1" xfId="0" applyNumberFormat="1" applyFont="1" applyBorder="1"/>
    <xf numFmtId="20" fontId="7" fillId="0" borderId="1" xfId="0" applyNumberFormat="1" applyFont="1" applyFill="1" applyBorder="1" applyAlignment="1">
      <alignment wrapText="1"/>
    </xf>
    <xf numFmtId="20" fontId="13" fillId="0" borderId="1" xfId="0" applyNumberFormat="1" applyFont="1" applyFill="1" applyBorder="1" applyAlignment="1">
      <alignment wrapText="1"/>
    </xf>
    <xf numFmtId="167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vertical="center" wrapText="1"/>
    </xf>
    <xf numFmtId="165" fontId="0" fillId="0" borderId="0" xfId="0" applyNumberFormat="1"/>
    <xf numFmtId="167" fontId="0" fillId="0" borderId="0" xfId="0" applyNumberFormat="1"/>
    <xf numFmtId="9" fontId="4" fillId="0" borderId="1" xfId="0" applyNumberFormat="1" applyFont="1" applyFill="1" applyBorder="1"/>
    <xf numFmtId="0" fontId="9" fillId="0" borderId="1" xfId="0" applyFont="1" applyFill="1" applyBorder="1" applyAlignment="1">
      <alignment vertical="center" wrapText="1"/>
    </xf>
    <xf numFmtId="167" fontId="4" fillId="0" borderId="1" xfId="0" applyNumberFormat="1" applyFont="1" applyFill="1" applyBorder="1"/>
    <xf numFmtId="165" fontId="4" fillId="0" borderId="1" xfId="0" applyNumberFormat="1" applyFont="1" applyFill="1" applyBorder="1"/>
    <xf numFmtId="0" fontId="4" fillId="0" borderId="1" xfId="0" applyFont="1" applyFill="1" applyBorder="1"/>
    <xf numFmtId="164" fontId="9" fillId="0" borderId="1" xfId="0" applyNumberFormat="1" applyFont="1" applyFill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165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167" fontId="6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/>
    <xf numFmtId="168" fontId="4" fillId="0" borderId="1" xfId="0" applyNumberFormat="1" applyFont="1" applyBorder="1"/>
    <xf numFmtId="0" fontId="4" fillId="0" borderId="1" xfId="0" applyNumberFormat="1" applyFont="1" applyBorder="1"/>
    <xf numFmtId="169" fontId="5" fillId="0" borderId="0" xfId="0" applyNumberFormat="1" applyFont="1"/>
    <xf numFmtId="168" fontId="4" fillId="0" borderId="1" xfId="0" applyNumberFormat="1" applyFont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168" fontId="10" fillId="0" borderId="1" xfId="0" applyNumberFormat="1" applyFont="1" applyBorder="1"/>
    <xf numFmtId="167" fontId="6" fillId="2" borderId="1" xfId="0" applyNumberFormat="1" applyFont="1" applyFill="1" applyBorder="1"/>
    <xf numFmtId="166" fontId="0" fillId="0" borderId="0" xfId="0" applyNumberFormat="1"/>
    <xf numFmtId="169" fontId="5" fillId="0" borderId="0" xfId="0" applyNumberFormat="1" applyFont="1" applyAlignment="1">
      <alignment horizontal="left" indent="3"/>
    </xf>
    <xf numFmtId="168" fontId="4" fillId="0" borderId="1" xfId="0" applyNumberFormat="1" applyFont="1" applyFill="1" applyBorder="1" applyAlignment="1">
      <alignment vertical="center" wrapText="1"/>
    </xf>
    <xf numFmtId="168" fontId="4" fillId="0" borderId="1" xfId="0" applyNumberFormat="1" applyFont="1" applyFill="1" applyBorder="1" applyAlignment="1">
      <alignment vertical="center"/>
    </xf>
    <xf numFmtId="0" fontId="15" fillId="0" borderId="0" xfId="0" applyFont="1"/>
    <xf numFmtId="168" fontId="0" fillId="0" borderId="0" xfId="0" applyNumberFormat="1"/>
    <xf numFmtId="0" fontId="8" fillId="3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/>
    <xf numFmtId="168" fontId="0" fillId="3" borderId="1" xfId="0" applyNumberFormat="1" applyFill="1" applyBorder="1"/>
    <xf numFmtId="165" fontId="4" fillId="0" borderId="2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9" fontId="4" fillId="0" borderId="2" xfId="0" applyNumberFormat="1" applyFont="1" applyFill="1" applyBorder="1" applyAlignment="1">
      <alignment horizontal="right"/>
    </xf>
    <xf numFmtId="9" fontId="4" fillId="0" borderId="3" xfId="0" applyNumberFormat="1" applyFont="1" applyFill="1" applyBorder="1" applyAlignment="1">
      <alignment horizontal="right"/>
    </xf>
    <xf numFmtId="167" fontId="4" fillId="0" borderId="2" xfId="0" applyNumberFormat="1" applyFont="1" applyFill="1" applyBorder="1" applyAlignment="1">
      <alignment horizontal="right"/>
    </xf>
    <xf numFmtId="167" fontId="4" fillId="0" borderId="3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6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0" borderId="7" xfId="0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6" fillId="0" borderId="6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164" fontId="9" fillId="0" borderId="2" xfId="0" applyNumberFormat="1" applyFont="1" applyFill="1" applyBorder="1" applyAlignment="1">
      <alignment horizontal="left" vertical="center" wrapText="1"/>
    </xf>
    <xf numFmtId="164" fontId="9" fillId="0" borderId="3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4">
    <cellStyle name="Normalny" xfId="0" builtinId="0"/>
    <cellStyle name="Normalny 2" xfId="1"/>
    <cellStyle name="Normalny 2 2" xfId="2"/>
    <cellStyle name="Normalny 3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0"/>
  <sheetViews>
    <sheetView zoomScaleNormal="100" workbookViewId="0">
      <selection activeCell="D13" sqref="D13"/>
    </sheetView>
  </sheetViews>
  <sheetFormatPr defaultColWidth="9.140625" defaultRowHeight="15"/>
  <cols>
    <col min="4" max="4" width="16.7109375" customWidth="1"/>
    <col min="5" max="5" width="14.7109375" bestFit="1" customWidth="1"/>
    <col min="7" max="7" width="14.140625" customWidth="1"/>
    <col min="8" max="8" width="9.42578125" bestFit="1" customWidth="1"/>
    <col min="10" max="10" width="12.42578125" customWidth="1"/>
    <col min="12" max="13" width="10.140625" bestFit="1" customWidth="1"/>
  </cols>
  <sheetData>
    <row r="2" spans="1:13">
      <c r="A2" t="s">
        <v>18</v>
      </c>
    </row>
    <row r="3" spans="1:13" ht="48.75" customHeight="1">
      <c r="A3" s="75" t="s">
        <v>39</v>
      </c>
      <c r="B3" s="75"/>
      <c r="C3" s="75"/>
      <c r="D3" s="75"/>
      <c r="E3" s="75"/>
      <c r="F3" s="75"/>
      <c r="G3" s="75"/>
      <c r="H3" s="75"/>
      <c r="I3" s="75"/>
      <c r="J3" s="75"/>
    </row>
    <row r="4" spans="1:13" ht="31.5" customHeight="1">
      <c r="A4" s="76" t="s">
        <v>41</v>
      </c>
      <c r="B4" s="77"/>
      <c r="C4" s="77"/>
      <c r="D4" s="77"/>
      <c r="E4" s="77"/>
      <c r="F4" s="77"/>
      <c r="G4" s="77"/>
      <c r="H4" s="77"/>
      <c r="I4" s="77"/>
      <c r="J4" s="78"/>
    </row>
    <row r="5" spans="1:13" ht="104.25" customHeight="1">
      <c r="A5" s="4" t="s">
        <v>6</v>
      </c>
      <c r="B5" s="79" t="s">
        <v>7</v>
      </c>
      <c r="C5" s="79"/>
      <c r="D5" s="80" t="s">
        <v>8</v>
      </c>
      <c r="E5" s="81"/>
      <c r="F5" s="4" t="s">
        <v>12</v>
      </c>
      <c r="G5" s="4" t="s">
        <v>20</v>
      </c>
      <c r="H5" s="5" t="s">
        <v>9</v>
      </c>
      <c r="I5" s="6" t="s">
        <v>10</v>
      </c>
      <c r="J5" s="4" t="s">
        <v>11</v>
      </c>
    </row>
    <row r="6" spans="1:13">
      <c r="A6" s="3" t="s">
        <v>0</v>
      </c>
      <c r="B6" s="12" t="s">
        <v>15</v>
      </c>
      <c r="C6" s="24" t="s">
        <v>32</v>
      </c>
      <c r="D6" s="13" t="s">
        <v>1</v>
      </c>
      <c r="E6" s="88" t="s">
        <v>13</v>
      </c>
      <c r="F6" s="64">
        <v>0.55000000000000004</v>
      </c>
      <c r="G6" s="66">
        <f>$D$7*F6</f>
        <v>252.45000000000002</v>
      </c>
      <c r="H6" s="62">
        <f>G6*$C$20</f>
        <v>122.74119000000002</v>
      </c>
      <c r="I6" s="68">
        <v>3</v>
      </c>
      <c r="J6" s="62">
        <f>H6*I6</f>
        <v>368.22357000000005</v>
      </c>
    </row>
    <row r="7" spans="1:13">
      <c r="A7" s="3"/>
      <c r="B7" s="12" t="s">
        <v>14</v>
      </c>
      <c r="C7" s="19"/>
      <c r="D7" s="21">
        <v>459</v>
      </c>
      <c r="E7" s="89"/>
      <c r="F7" s="65"/>
      <c r="G7" s="67"/>
      <c r="H7" s="63"/>
      <c r="I7" s="69"/>
      <c r="J7" s="63"/>
      <c r="L7" s="31">
        <f>SUM(G6:G10)</f>
        <v>910.34984699999995</v>
      </c>
    </row>
    <row r="8" spans="1:13">
      <c r="A8" s="3"/>
      <c r="B8" s="12" t="s">
        <v>16</v>
      </c>
      <c r="C8" s="19"/>
      <c r="D8" s="11"/>
      <c r="E8" s="37" t="s">
        <v>13</v>
      </c>
      <c r="F8" s="32">
        <v>0.55000000000000004</v>
      </c>
      <c r="G8" s="34">
        <f>$D$7*F8</f>
        <v>252.45000000000002</v>
      </c>
      <c r="H8" s="35">
        <f>G8*$C$20</f>
        <v>122.74119000000002</v>
      </c>
      <c r="I8" s="36">
        <v>3</v>
      </c>
      <c r="J8" s="35">
        <f>H8*I8</f>
        <v>368.22357000000005</v>
      </c>
    </row>
    <row r="9" spans="1:13">
      <c r="A9" s="3"/>
      <c r="B9" s="12" t="s">
        <v>17</v>
      </c>
      <c r="C9" s="19"/>
      <c r="D9" s="11"/>
      <c r="E9" s="37" t="s">
        <v>13</v>
      </c>
      <c r="F9" s="32">
        <v>0.55000000000000004</v>
      </c>
      <c r="G9" s="34">
        <f>$D$7*F9</f>
        <v>252.45000000000002</v>
      </c>
      <c r="H9" s="35">
        <f>G9*$C$20</f>
        <v>122.74119000000002</v>
      </c>
      <c r="I9" s="36">
        <v>3</v>
      </c>
      <c r="J9" s="35">
        <f>H9*I9</f>
        <v>368.22357000000005</v>
      </c>
      <c r="M9" s="31"/>
    </row>
    <row r="10" spans="1:13">
      <c r="A10" s="3"/>
      <c r="B10" s="12" t="s">
        <v>24</v>
      </c>
      <c r="C10" s="25" t="s">
        <v>33</v>
      </c>
      <c r="D10" s="13"/>
      <c r="E10" s="33"/>
      <c r="F10" s="32">
        <v>0.33333299999999999</v>
      </c>
      <c r="G10" s="34">
        <f>$D$7*F10</f>
        <v>152.99984699999999</v>
      </c>
      <c r="H10" s="35">
        <f>G10*$C$20</f>
        <v>74.388525611399999</v>
      </c>
      <c r="I10" s="36">
        <v>3</v>
      </c>
      <c r="J10" s="35">
        <f>H10*I10</f>
        <v>223.16557683420001</v>
      </c>
      <c r="L10" s="30"/>
    </row>
    <row r="11" spans="1:13">
      <c r="A11" s="3"/>
      <c r="B11" s="12"/>
      <c r="C11" s="25"/>
      <c r="D11" s="72" t="s">
        <v>30</v>
      </c>
      <c r="E11" s="73"/>
      <c r="F11" s="73"/>
      <c r="G11" s="73"/>
      <c r="H11" s="73"/>
      <c r="I11" s="74"/>
      <c r="J11" s="10">
        <f>SUM(J6:J10)</f>
        <v>1327.8362868342001</v>
      </c>
      <c r="L11" s="30"/>
    </row>
    <row r="12" spans="1:13">
      <c r="A12" s="3" t="s">
        <v>2</v>
      </c>
      <c r="B12" s="1"/>
      <c r="C12" s="2"/>
      <c r="D12" s="13" t="s">
        <v>3</v>
      </c>
      <c r="E12" s="82"/>
      <c r="F12" s="83"/>
      <c r="G12" s="83"/>
      <c r="H12" s="83"/>
      <c r="I12" s="83"/>
      <c r="J12" s="84"/>
    </row>
    <row r="13" spans="1:13">
      <c r="A13" s="3"/>
      <c r="B13" s="1"/>
      <c r="C13" s="2"/>
      <c r="D13" s="52">
        <v>625</v>
      </c>
      <c r="E13" s="8"/>
      <c r="F13" s="7">
        <v>2</v>
      </c>
      <c r="G13" s="22">
        <f>F13*D13</f>
        <v>1250</v>
      </c>
      <c r="H13" s="9">
        <f>G13*C20</f>
        <v>607.75</v>
      </c>
      <c r="I13" s="7">
        <v>3</v>
      </c>
      <c r="J13" s="10">
        <f>I13*H13</f>
        <v>1823.25</v>
      </c>
    </row>
    <row r="14" spans="1:13">
      <c r="A14" s="3" t="s">
        <v>4</v>
      </c>
      <c r="B14" s="1"/>
      <c r="C14" s="2"/>
      <c r="D14" s="85" t="s">
        <v>22</v>
      </c>
      <c r="E14" s="86"/>
      <c r="F14" s="86"/>
      <c r="G14" s="87"/>
      <c r="H14" s="9"/>
      <c r="I14" s="7"/>
      <c r="J14" s="9"/>
    </row>
    <row r="15" spans="1:13" ht="39">
      <c r="A15" s="3"/>
      <c r="B15" s="1"/>
      <c r="C15" s="2"/>
      <c r="D15" s="14" t="s">
        <v>21</v>
      </c>
      <c r="E15" s="16" t="s">
        <v>37</v>
      </c>
      <c r="F15" s="27">
        <v>1</v>
      </c>
      <c r="G15" s="20"/>
      <c r="H15" s="39">
        <v>697.44</v>
      </c>
      <c r="I15" s="40">
        <v>3</v>
      </c>
      <c r="J15" s="41">
        <f>H15*I15</f>
        <v>2092.3200000000002</v>
      </c>
    </row>
    <row r="16" spans="1:13" ht="39">
      <c r="A16" s="3"/>
      <c r="B16" s="1"/>
      <c r="C16" s="2"/>
      <c r="D16" s="14" t="s">
        <v>21</v>
      </c>
      <c r="E16" s="16" t="s">
        <v>38</v>
      </c>
      <c r="F16" s="27">
        <v>1</v>
      </c>
      <c r="G16" s="20"/>
      <c r="H16" s="39">
        <v>1705.44</v>
      </c>
      <c r="I16" s="40">
        <v>1</v>
      </c>
      <c r="J16" s="41">
        <f>I16*H16</f>
        <v>1705.44</v>
      </c>
    </row>
    <row r="17" spans="1:10">
      <c r="A17" s="3"/>
      <c r="B17" s="1"/>
      <c r="C17" s="2"/>
      <c r="D17" s="14" t="s">
        <v>25</v>
      </c>
      <c r="E17" s="29"/>
      <c r="F17" s="27">
        <v>1</v>
      </c>
      <c r="G17" s="26"/>
      <c r="H17" s="28">
        <v>7000</v>
      </c>
      <c r="I17" s="27" t="s">
        <v>31</v>
      </c>
      <c r="J17" s="38">
        <f>H17</f>
        <v>7000</v>
      </c>
    </row>
    <row r="18" spans="1:10">
      <c r="A18" s="70" t="s">
        <v>5</v>
      </c>
      <c r="B18" s="70"/>
      <c r="C18" s="70"/>
      <c r="D18" s="70"/>
      <c r="E18" s="70"/>
      <c r="F18" s="70"/>
      <c r="G18" s="70"/>
      <c r="H18" s="70"/>
      <c r="I18" s="70"/>
      <c r="J18" s="10">
        <f>J17+J15+J13+J11</f>
        <v>12243.406286834201</v>
      </c>
    </row>
    <row r="20" spans="1:10">
      <c r="A20" s="71" t="s">
        <v>19</v>
      </c>
      <c r="B20" s="71"/>
      <c r="C20" s="17">
        <v>0.48620000000000002</v>
      </c>
    </row>
  </sheetData>
  <mergeCells count="15">
    <mergeCell ref="A20:B20"/>
    <mergeCell ref="D11:I11"/>
    <mergeCell ref="A3:J3"/>
    <mergeCell ref="A4:J4"/>
    <mergeCell ref="B5:C5"/>
    <mergeCell ref="D5:E5"/>
    <mergeCell ref="E12:J12"/>
    <mergeCell ref="D14:G14"/>
    <mergeCell ref="E6:E7"/>
    <mergeCell ref="J6:J7"/>
    <mergeCell ref="F6:F7"/>
    <mergeCell ref="G6:G7"/>
    <mergeCell ref="H6:H7"/>
    <mergeCell ref="I6:I7"/>
    <mergeCell ref="A18:I18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14"/>
  <sheetViews>
    <sheetView zoomScaleNormal="100" workbookViewId="0">
      <selection activeCell="J12" sqref="J12"/>
    </sheetView>
  </sheetViews>
  <sheetFormatPr defaultColWidth="9.140625" defaultRowHeight="15"/>
  <cols>
    <col min="4" max="4" width="16.7109375" customWidth="1"/>
    <col min="5" max="5" width="15" customWidth="1"/>
    <col min="7" max="7" width="14.140625" customWidth="1"/>
    <col min="8" max="8" width="9.42578125" bestFit="1" customWidth="1"/>
    <col min="10" max="10" width="12.42578125" customWidth="1"/>
    <col min="13" max="13" width="10.140625" bestFit="1" customWidth="1"/>
  </cols>
  <sheetData>
    <row r="2" spans="1:12">
      <c r="A2" t="s">
        <v>18</v>
      </c>
    </row>
    <row r="3" spans="1:12">
      <c r="A3" s="75" t="s">
        <v>34</v>
      </c>
      <c r="B3" s="75"/>
      <c r="C3" s="75"/>
      <c r="D3" s="75"/>
      <c r="E3" s="75"/>
      <c r="F3" s="75"/>
      <c r="G3" s="75"/>
      <c r="H3" s="75"/>
      <c r="I3" s="75"/>
      <c r="J3" s="75"/>
    </row>
    <row r="4" spans="1:12" ht="34.5" customHeight="1">
      <c r="A4" s="76" t="s">
        <v>40</v>
      </c>
      <c r="B4" s="90"/>
      <c r="C4" s="90"/>
      <c r="D4" s="90"/>
      <c r="E4" s="90"/>
      <c r="F4" s="90"/>
      <c r="G4" s="90"/>
      <c r="H4" s="90"/>
      <c r="I4" s="90"/>
      <c r="J4" s="91"/>
    </row>
    <row r="5" spans="1:12" ht="104.25" customHeight="1">
      <c r="A5" s="4" t="s">
        <v>6</v>
      </c>
      <c r="B5" s="79" t="s">
        <v>7</v>
      </c>
      <c r="C5" s="79"/>
      <c r="D5" s="80" t="s">
        <v>8</v>
      </c>
      <c r="E5" s="81"/>
      <c r="F5" s="4" t="s">
        <v>12</v>
      </c>
      <c r="G5" s="4" t="s">
        <v>20</v>
      </c>
      <c r="H5" s="5" t="s">
        <v>9</v>
      </c>
      <c r="I5" s="6" t="s">
        <v>10</v>
      </c>
      <c r="J5" s="4" t="s">
        <v>11</v>
      </c>
    </row>
    <row r="6" spans="1:12">
      <c r="A6" s="3" t="s">
        <v>0</v>
      </c>
      <c r="B6" s="12" t="s">
        <v>15</v>
      </c>
      <c r="C6" s="24" t="s">
        <v>23</v>
      </c>
      <c r="D6" s="13" t="s">
        <v>1</v>
      </c>
      <c r="E6" s="33"/>
      <c r="F6" s="64">
        <v>0.55000000000000004</v>
      </c>
      <c r="G6" s="66">
        <f>$D$7*F6</f>
        <v>252.45000000000002</v>
      </c>
      <c r="H6" s="62"/>
      <c r="I6" s="68">
        <v>1</v>
      </c>
      <c r="J6" s="62">
        <f>G6*I6*C14</f>
        <v>122.74119000000002</v>
      </c>
    </row>
    <row r="7" spans="1:12">
      <c r="A7" s="3"/>
      <c r="B7" s="12" t="s">
        <v>14</v>
      </c>
      <c r="C7" s="19"/>
      <c r="D7" s="21">
        <v>459</v>
      </c>
      <c r="E7" s="37" t="s">
        <v>13</v>
      </c>
      <c r="F7" s="65"/>
      <c r="G7" s="67"/>
      <c r="H7" s="63"/>
      <c r="I7" s="69"/>
      <c r="J7" s="63"/>
    </row>
    <row r="8" spans="1:12">
      <c r="A8" s="3"/>
      <c r="B8" s="12" t="s">
        <v>16</v>
      </c>
      <c r="C8" s="19"/>
      <c r="D8" s="11"/>
      <c r="E8" s="37" t="s">
        <v>13</v>
      </c>
      <c r="F8" s="32">
        <v>0.55000000000000004</v>
      </c>
      <c r="G8" s="34">
        <f>$D$7*F8</f>
        <v>252.45000000000002</v>
      </c>
      <c r="H8" s="35"/>
      <c r="I8" s="36">
        <v>1</v>
      </c>
      <c r="J8" s="35">
        <f>G8*I8*C14</f>
        <v>122.74119000000002</v>
      </c>
    </row>
    <row r="9" spans="1:12">
      <c r="A9" s="3"/>
      <c r="B9" s="12" t="s">
        <v>17</v>
      </c>
      <c r="C9" s="25" t="s">
        <v>33</v>
      </c>
      <c r="D9" s="13"/>
      <c r="E9" s="33"/>
      <c r="F9" s="32">
        <v>0.33333000000000002</v>
      </c>
      <c r="G9" s="34">
        <f>$D$7*F9</f>
        <v>152.99847</v>
      </c>
      <c r="H9" s="35"/>
      <c r="I9" s="36">
        <v>1</v>
      </c>
      <c r="J9" s="35">
        <f>G9*I9*C14</f>
        <v>74.387856114000002</v>
      </c>
      <c r="L9" s="30"/>
    </row>
    <row r="10" spans="1:12">
      <c r="A10" s="3"/>
      <c r="B10" s="12"/>
      <c r="C10" s="25"/>
      <c r="D10" s="72" t="s">
        <v>30</v>
      </c>
      <c r="E10" s="73"/>
      <c r="F10" s="73"/>
      <c r="G10" s="73"/>
      <c r="H10" s="73"/>
      <c r="I10" s="74"/>
      <c r="J10" s="10">
        <f>SUM(J6:J9)</f>
        <v>319.87023611400002</v>
      </c>
      <c r="L10" s="30"/>
    </row>
    <row r="11" spans="1:12">
      <c r="A11" s="3"/>
      <c r="B11" s="1"/>
      <c r="C11" s="2"/>
      <c r="D11" s="14" t="s">
        <v>35</v>
      </c>
      <c r="E11" s="29"/>
      <c r="F11" s="27">
        <v>1</v>
      </c>
      <c r="G11" s="26">
        <f>D7</f>
        <v>459</v>
      </c>
      <c r="H11" s="42"/>
      <c r="I11" s="40">
        <v>1</v>
      </c>
      <c r="J11" s="42">
        <f>F11*G11*C14</f>
        <v>223.16580000000002</v>
      </c>
    </row>
    <row r="12" spans="1:12">
      <c r="A12" s="70" t="s">
        <v>5</v>
      </c>
      <c r="B12" s="70"/>
      <c r="C12" s="70"/>
      <c r="D12" s="70"/>
      <c r="E12" s="70"/>
      <c r="F12" s="70"/>
      <c r="G12" s="70"/>
      <c r="H12" s="70"/>
      <c r="I12" s="70"/>
      <c r="J12" s="10">
        <f>J11+J10</f>
        <v>543.03603611400001</v>
      </c>
    </row>
    <row r="14" spans="1:12">
      <c r="A14" s="71" t="s">
        <v>19</v>
      </c>
      <c r="B14" s="71"/>
      <c r="C14" s="47">
        <v>0.48620000000000002</v>
      </c>
    </row>
  </sheetData>
  <mergeCells count="12">
    <mergeCell ref="G6:G7"/>
    <mergeCell ref="H6:H7"/>
    <mergeCell ref="I6:I7"/>
    <mergeCell ref="J6:J7"/>
    <mergeCell ref="A12:I12"/>
    <mergeCell ref="A14:B14"/>
    <mergeCell ref="A3:J3"/>
    <mergeCell ref="A4:J4"/>
    <mergeCell ref="B5:C5"/>
    <mergeCell ref="D5:E5"/>
    <mergeCell ref="D10:I10"/>
    <mergeCell ref="F6:F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9"/>
  <sheetViews>
    <sheetView zoomScaleNormal="100" workbookViewId="0">
      <selection activeCell="A4" sqref="A4:J4"/>
    </sheetView>
  </sheetViews>
  <sheetFormatPr defaultColWidth="9.140625" defaultRowHeight="15"/>
  <cols>
    <col min="3" max="3" width="10.85546875" bestFit="1" customWidth="1"/>
    <col min="4" max="4" width="16.7109375" customWidth="1"/>
    <col min="5" max="5" width="15" customWidth="1"/>
    <col min="7" max="7" width="14.140625" customWidth="1"/>
    <col min="8" max="8" width="9.42578125" bestFit="1" customWidth="1"/>
    <col min="10" max="10" width="12.42578125" customWidth="1"/>
    <col min="13" max="13" width="10.140625" bestFit="1" customWidth="1"/>
  </cols>
  <sheetData>
    <row r="2" spans="1:10">
      <c r="A2" t="s">
        <v>18</v>
      </c>
    </row>
    <row r="3" spans="1:10">
      <c r="A3" s="75" t="s">
        <v>36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34.5" customHeight="1">
      <c r="A4" s="92" t="s">
        <v>55</v>
      </c>
      <c r="B4" s="93"/>
      <c r="C4" s="93"/>
      <c r="D4" s="93"/>
      <c r="E4" s="93"/>
      <c r="F4" s="93"/>
      <c r="G4" s="93"/>
      <c r="H4" s="93"/>
      <c r="I4" s="93"/>
      <c r="J4" s="94"/>
    </row>
    <row r="5" spans="1:10" ht="104.25" customHeight="1">
      <c r="A5" s="4" t="s">
        <v>6</v>
      </c>
      <c r="B5" s="79" t="s">
        <v>7</v>
      </c>
      <c r="C5" s="79"/>
      <c r="D5" s="80" t="s">
        <v>8</v>
      </c>
      <c r="E5" s="81"/>
      <c r="F5" s="4" t="s">
        <v>12</v>
      </c>
      <c r="G5" s="4" t="s">
        <v>20</v>
      </c>
      <c r="H5" s="5" t="s">
        <v>9</v>
      </c>
      <c r="I5" s="6" t="s">
        <v>10</v>
      </c>
      <c r="J5" s="4" t="s">
        <v>11</v>
      </c>
    </row>
    <row r="6" spans="1:10">
      <c r="A6" s="3"/>
      <c r="B6" s="1"/>
      <c r="C6" s="2"/>
      <c r="D6" s="14" t="s">
        <v>27</v>
      </c>
      <c r="E6" s="29"/>
      <c r="F6" s="27">
        <v>1</v>
      </c>
      <c r="G6" s="26"/>
      <c r="H6" s="42">
        <v>1500</v>
      </c>
      <c r="I6" s="40" t="s">
        <v>31</v>
      </c>
      <c r="J6" s="41">
        <f>H6</f>
        <v>1500</v>
      </c>
    </row>
    <row r="7" spans="1:10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10">
        <f>J6</f>
        <v>1500</v>
      </c>
    </row>
    <row r="9" spans="1:10">
      <c r="A9" s="71" t="s">
        <v>19</v>
      </c>
      <c r="B9" s="71"/>
      <c r="C9" s="54">
        <v>0.48620000000000002</v>
      </c>
    </row>
  </sheetData>
  <mergeCells count="6">
    <mergeCell ref="A7:I7"/>
    <mergeCell ref="A9:B9"/>
    <mergeCell ref="A3:J3"/>
    <mergeCell ref="A4:J4"/>
    <mergeCell ref="B5:C5"/>
    <mergeCell ref="D5:E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9"/>
  <sheetViews>
    <sheetView tabSelected="1" zoomScale="130" zoomScaleNormal="130" workbookViewId="0">
      <selection activeCell="J12" sqref="J12"/>
    </sheetView>
  </sheetViews>
  <sheetFormatPr defaultRowHeight="15"/>
  <cols>
    <col min="3" max="3" width="9.5703125" bestFit="1" customWidth="1"/>
    <col min="4" max="4" width="16.7109375" customWidth="1"/>
    <col min="5" max="5" width="15" customWidth="1"/>
    <col min="7" max="7" width="10" bestFit="1" customWidth="1"/>
    <col min="8" max="8" width="10.7109375" bestFit="1" customWidth="1"/>
    <col min="9" max="9" width="9.28515625" bestFit="1" customWidth="1"/>
    <col min="10" max="10" width="12.42578125" customWidth="1"/>
  </cols>
  <sheetData>
    <row r="1" spans="1:12">
      <c r="A1" s="57" t="s">
        <v>56</v>
      </c>
    </row>
    <row r="2" spans="1:12">
      <c r="A2" t="s">
        <v>18</v>
      </c>
    </row>
    <row r="3" spans="1:12" ht="27" customHeight="1">
      <c r="A3" s="75" t="s">
        <v>59</v>
      </c>
      <c r="B3" s="75"/>
      <c r="C3" s="75"/>
      <c r="D3" s="75"/>
      <c r="E3" s="75"/>
      <c r="F3" s="75"/>
      <c r="G3" s="75"/>
      <c r="H3" s="75"/>
      <c r="I3" s="75"/>
      <c r="J3" s="75"/>
    </row>
    <row r="4" spans="1:12">
      <c r="A4" s="95" t="s">
        <v>43</v>
      </c>
      <c r="B4" s="95"/>
      <c r="C4" s="95"/>
      <c r="D4" s="95"/>
      <c r="E4" s="95"/>
      <c r="F4" s="95"/>
      <c r="G4" s="95"/>
      <c r="H4" s="95"/>
      <c r="I4" s="95"/>
      <c r="J4" s="95"/>
    </row>
    <row r="5" spans="1:12" ht="104.25" customHeight="1">
      <c r="A5" s="4" t="s">
        <v>6</v>
      </c>
      <c r="B5" s="79" t="s">
        <v>7</v>
      </c>
      <c r="C5" s="79"/>
      <c r="D5" s="80" t="s">
        <v>8</v>
      </c>
      <c r="E5" s="81"/>
      <c r="F5" s="4" t="s">
        <v>12</v>
      </c>
      <c r="G5" s="4" t="s">
        <v>20</v>
      </c>
      <c r="H5" s="5" t="s">
        <v>9</v>
      </c>
      <c r="I5" s="6" t="s">
        <v>52</v>
      </c>
      <c r="J5" s="4" t="s">
        <v>11</v>
      </c>
      <c r="K5" s="59" t="s">
        <v>57</v>
      </c>
      <c r="L5" s="59" t="s">
        <v>58</v>
      </c>
    </row>
    <row r="6" spans="1:12">
      <c r="A6" s="3" t="s">
        <v>0</v>
      </c>
      <c r="B6" s="12" t="s">
        <v>15</v>
      </c>
      <c r="C6" s="24" t="s">
        <v>23</v>
      </c>
      <c r="D6" s="13" t="s">
        <v>1</v>
      </c>
      <c r="E6" s="15"/>
      <c r="F6" s="32"/>
      <c r="G6" s="22"/>
      <c r="H6" s="9"/>
      <c r="I6" s="7"/>
      <c r="J6" s="9"/>
      <c r="K6" s="60"/>
      <c r="L6" s="60"/>
    </row>
    <row r="7" spans="1:12">
      <c r="A7" s="3"/>
      <c r="B7" s="96" t="s">
        <v>44</v>
      </c>
      <c r="C7" s="97"/>
      <c r="D7" s="43">
        <v>910.35</v>
      </c>
      <c r="E7" s="16"/>
      <c r="F7" s="18">
        <v>1</v>
      </c>
      <c r="G7" s="44">
        <f>$D$7*F7</f>
        <v>910.35</v>
      </c>
      <c r="H7" s="45"/>
      <c r="I7" s="46">
        <v>2</v>
      </c>
      <c r="J7" s="45">
        <f>G7*I7*C19</f>
        <v>885.2243400000001</v>
      </c>
      <c r="K7" s="61"/>
      <c r="L7" s="61">
        <f>J7</f>
        <v>885.2243400000001</v>
      </c>
    </row>
    <row r="8" spans="1:12">
      <c r="A8" s="3"/>
      <c r="B8" s="96" t="s">
        <v>45</v>
      </c>
      <c r="C8" s="97"/>
      <c r="D8" s="43">
        <v>657.9</v>
      </c>
      <c r="E8" s="16"/>
      <c r="F8" s="18">
        <v>1</v>
      </c>
      <c r="G8" s="44">
        <f>D8</f>
        <v>657.9</v>
      </c>
      <c r="H8" s="45"/>
      <c r="I8" s="46">
        <v>1</v>
      </c>
      <c r="J8" s="45">
        <f>G8*I8*C19</f>
        <v>319.87097999999997</v>
      </c>
      <c r="K8" s="61"/>
      <c r="L8" s="61">
        <f>J8</f>
        <v>319.87097999999997</v>
      </c>
    </row>
    <row r="9" spans="1:12">
      <c r="A9" s="3" t="s">
        <v>2</v>
      </c>
      <c r="B9" s="1"/>
      <c r="C9" s="2"/>
      <c r="D9" s="13" t="s">
        <v>3</v>
      </c>
      <c r="E9" s="82"/>
      <c r="F9" s="83"/>
      <c r="G9" s="83"/>
      <c r="H9" s="83"/>
      <c r="I9" s="83"/>
      <c r="J9" s="84"/>
      <c r="K9" s="60"/>
      <c r="L9" s="60"/>
    </row>
    <row r="10" spans="1:12">
      <c r="A10" s="3"/>
      <c r="B10" s="1"/>
      <c r="C10" s="2"/>
      <c r="D10" s="23">
        <v>1195</v>
      </c>
      <c r="E10" s="8"/>
      <c r="F10" s="7">
        <v>2</v>
      </c>
      <c r="G10" s="44">
        <f>F10*D10</f>
        <v>2390</v>
      </c>
      <c r="H10" s="45"/>
      <c r="I10" s="46">
        <v>6</v>
      </c>
      <c r="J10" s="45">
        <f>G10*I10*C19</f>
        <v>6972.1080000000002</v>
      </c>
      <c r="K10" s="60">
        <f>(J10/12)*7</f>
        <v>4067.0630000000001</v>
      </c>
      <c r="L10" s="60">
        <f>(J10/12)*5</f>
        <v>2905.0450000000001</v>
      </c>
    </row>
    <row r="11" spans="1:12">
      <c r="A11" s="3" t="s">
        <v>4</v>
      </c>
      <c r="B11" s="1"/>
      <c r="C11" s="2"/>
      <c r="D11" s="85" t="s">
        <v>53</v>
      </c>
      <c r="E11" s="86"/>
      <c r="F11" s="86"/>
      <c r="G11" s="86"/>
      <c r="H11" s="86"/>
      <c r="I11" s="86"/>
      <c r="J11" s="87"/>
      <c r="K11" s="60"/>
      <c r="L11" s="60"/>
    </row>
    <row r="12" spans="1:12" ht="29.25">
      <c r="A12" s="3" t="s">
        <v>46</v>
      </c>
      <c r="B12" s="1"/>
      <c r="C12" s="2"/>
      <c r="D12" s="14" t="s">
        <v>50</v>
      </c>
      <c r="E12" s="16" t="s">
        <v>26</v>
      </c>
      <c r="F12" s="27">
        <v>1</v>
      </c>
      <c r="G12" s="49"/>
      <c r="H12" s="55">
        <v>8500</v>
      </c>
      <c r="I12" s="27">
        <v>1</v>
      </c>
      <c r="J12" s="48">
        <f>H12*I12</f>
        <v>8500</v>
      </c>
      <c r="K12" s="60">
        <f>J12/12*7</f>
        <v>4958.3333333333339</v>
      </c>
      <c r="L12" s="60">
        <f>(J12/12)*5</f>
        <v>3541.666666666667</v>
      </c>
    </row>
    <row r="13" spans="1:12">
      <c r="A13" s="3" t="s">
        <v>47</v>
      </c>
      <c r="B13" s="1"/>
      <c r="C13" s="2"/>
      <c r="D13" s="14" t="s">
        <v>51</v>
      </c>
      <c r="E13" s="29"/>
      <c r="F13" s="27">
        <v>1</v>
      </c>
      <c r="G13" s="50"/>
      <c r="H13" s="56">
        <v>3000</v>
      </c>
      <c r="I13" s="27">
        <v>1</v>
      </c>
      <c r="J13" s="48">
        <f>H13*I13</f>
        <v>3000</v>
      </c>
      <c r="K13" s="60"/>
      <c r="L13" s="61">
        <f>J13</f>
        <v>3000</v>
      </c>
    </row>
    <row r="14" spans="1:12" ht="27">
      <c r="A14" s="3"/>
      <c r="B14" s="1"/>
      <c r="C14" s="2"/>
      <c r="D14" s="14" t="s">
        <v>54</v>
      </c>
      <c r="E14" s="29"/>
      <c r="F14" s="27"/>
      <c r="G14" s="50">
        <v>300</v>
      </c>
      <c r="H14" s="56"/>
      <c r="I14" s="27">
        <v>1</v>
      </c>
      <c r="J14" s="48">
        <f>G14*I14*C19</f>
        <v>145.86000000000001</v>
      </c>
      <c r="K14" s="60"/>
      <c r="L14" s="61">
        <f>J14</f>
        <v>145.86000000000001</v>
      </c>
    </row>
    <row r="15" spans="1:12" ht="19.5">
      <c r="A15" s="3" t="s">
        <v>48</v>
      </c>
      <c r="B15" s="1"/>
      <c r="C15" s="2"/>
      <c r="D15" s="14" t="s">
        <v>42</v>
      </c>
      <c r="E15" s="29" t="s">
        <v>29</v>
      </c>
      <c r="F15" s="27">
        <v>1</v>
      </c>
      <c r="G15" s="50">
        <v>459</v>
      </c>
      <c r="H15" s="56"/>
      <c r="I15" s="27">
        <v>1</v>
      </c>
      <c r="J15" s="48">
        <f>G15*I15*C19</f>
        <v>223.16580000000002</v>
      </c>
      <c r="K15" s="60"/>
      <c r="L15" s="61">
        <f>J15</f>
        <v>223.16580000000002</v>
      </c>
    </row>
    <row r="16" spans="1:12" ht="19.5">
      <c r="A16" s="3" t="s">
        <v>49</v>
      </c>
      <c r="B16" s="1"/>
      <c r="C16" s="2"/>
      <c r="D16" s="14" t="s">
        <v>27</v>
      </c>
      <c r="E16" s="29" t="s">
        <v>28</v>
      </c>
      <c r="F16" s="27">
        <v>1</v>
      </c>
      <c r="G16" s="50"/>
      <c r="H16" s="56">
        <v>1500</v>
      </c>
      <c r="I16" s="27">
        <v>1</v>
      </c>
      <c r="J16" s="48">
        <f>H16*I16</f>
        <v>1500</v>
      </c>
      <c r="K16" s="61">
        <f>J16</f>
        <v>1500</v>
      </c>
      <c r="L16" s="60"/>
    </row>
    <row r="17" spans="1:13">
      <c r="A17" s="70" t="s">
        <v>5</v>
      </c>
      <c r="B17" s="70"/>
      <c r="C17" s="70"/>
      <c r="D17" s="70"/>
      <c r="E17" s="70"/>
      <c r="F17" s="70"/>
      <c r="G17" s="70"/>
      <c r="H17" s="70"/>
      <c r="I17" s="70"/>
      <c r="J17" s="51">
        <f>SUM(J12:J16)+J10+J8+J7</f>
        <v>21546.229120000004</v>
      </c>
      <c r="K17" s="61">
        <f>SUM(K6:K16)</f>
        <v>10525.396333333334</v>
      </c>
      <c r="L17" s="61">
        <f>L7+L8+L10+L12+L13+L14+L15</f>
        <v>11020.832786666668</v>
      </c>
      <c r="M17" s="58"/>
    </row>
    <row r="19" spans="1:13">
      <c r="A19" s="71" t="s">
        <v>19</v>
      </c>
      <c r="B19" s="71"/>
      <c r="C19" s="47">
        <v>0.48620000000000002</v>
      </c>
      <c r="G19" s="53"/>
    </row>
  </sheetData>
  <mergeCells count="10">
    <mergeCell ref="A3:J3"/>
    <mergeCell ref="A19:B19"/>
    <mergeCell ref="A4:J4"/>
    <mergeCell ref="B5:C5"/>
    <mergeCell ref="E9:J9"/>
    <mergeCell ref="A17:I17"/>
    <mergeCell ref="D5:E5"/>
    <mergeCell ref="B7:C7"/>
    <mergeCell ref="B8:C8"/>
    <mergeCell ref="D11:J11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1</vt:lpstr>
      <vt:lpstr>2</vt:lpstr>
      <vt:lpstr>4</vt:lpstr>
      <vt:lpstr>UMWZ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Województwa Zachodniopomorskiego</dc:creator>
  <cp:lastModifiedBy>pjedruszczak</cp:lastModifiedBy>
  <cp:lastPrinted>2013-10-23T09:46:58Z</cp:lastPrinted>
  <dcterms:created xsi:type="dcterms:W3CDTF">2012-11-22T09:28:38Z</dcterms:created>
  <dcterms:modified xsi:type="dcterms:W3CDTF">2013-10-25T11:45:04Z</dcterms:modified>
</cp:coreProperties>
</file>