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2075"/>
  </bookViews>
  <sheets>
    <sheet name="zał Nr 8" sheetId="1" r:id="rId1"/>
    <sheet name="wykres" sheetId="2" r:id="rId2"/>
  </sheets>
  <definedNames>
    <definedName name="_xlnm.Print_Area" localSheetId="0">'zał Nr 8'!$A$1:$L$532</definedName>
    <definedName name="_xlnm.Print_Titles" localSheetId="0">'zał Nr 8'!$5:$6</definedName>
  </definedNames>
  <calcPr calcId="145621"/>
</workbook>
</file>

<file path=xl/calcChain.xml><?xml version="1.0" encoding="utf-8"?>
<calcChain xmlns="http://schemas.openxmlformats.org/spreadsheetml/2006/main">
  <c r="P481" i="1" l="1"/>
  <c r="P480" i="1"/>
  <c r="O481" i="1"/>
  <c r="N481" i="1"/>
  <c r="M481" i="1"/>
  <c r="O480" i="1"/>
  <c r="M480" i="1"/>
  <c r="N480" i="1"/>
  <c r="I11" i="1" l="1"/>
  <c r="D12" i="2" l="1"/>
  <c r="C12" i="2"/>
  <c r="C19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17" i="2"/>
  <c r="E17" i="2" s="1"/>
  <c r="C17" i="2" l="1"/>
  <c r="C20" i="2"/>
  <c r="E9" i="2"/>
  <c r="E10" i="2"/>
  <c r="E11" i="2"/>
  <c r="E12" i="2"/>
  <c r="E13" i="2"/>
  <c r="E14" i="2"/>
  <c r="E15" i="2"/>
  <c r="E16" i="2"/>
  <c r="E8" i="2"/>
  <c r="I314" i="1"/>
  <c r="H314" i="1"/>
  <c r="I315" i="1"/>
  <c r="H315" i="1"/>
  <c r="L320" i="1" l="1"/>
  <c r="L532" i="1" l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G517" i="1"/>
  <c r="L516" i="1"/>
  <c r="L515" i="1"/>
  <c r="G515" i="1"/>
  <c r="L514" i="1"/>
  <c r="G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G499" i="1"/>
  <c r="L498" i="1"/>
  <c r="L497" i="1"/>
  <c r="L496" i="1"/>
  <c r="G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G479" i="1"/>
  <c r="G478" i="1" s="1"/>
  <c r="G474" i="1" s="1"/>
  <c r="L478" i="1"/>
  <c r="I477" i="1"/>
  <c r="H477" i="1"/>
  <c r="G477" i="1"/>
  <c r="I474" i="1"/>
  <c r="H474" i="1"/>
  <c r="H476" i="1" s="1"/>
  <c r="L473" i="1"/>
  <c r="L472" i="1"/>
  <c r="L471" i="1"/>
  <c r="G471" i="1"/>
  <c r="L470" i="1"/>
  <c r="L469" i="1"/>
  <c r="L468" i="1"/>
  <c r="G468" i="1"/>
  <c r="L467" i="1"/>
  <c r="L466" i="1"/>
  <c r="L465" i="1"/>
  <c r="G465" i="1"/>
  <c r="L464" i="1"/>
  <c r="L463" i="1"/>
  <c r="L462" i="1"/>
  <c r="L461" i="1"/>
  <c r="L460" i="1"/>
  <c r="G460" i="1"/>
  <c r="L459" i="1"/>
  <c r="L458" i="1"/>
  <c r="L457" i="1"/>
  <c r="L456" i="1"/>
  <c r="G456" i="1"/>
  <c r="L455" i="1"/>
  <c r="L454" i="1"/>
  <c r="L453" i="1"/>
  <c r="L452" i="1"/>
  <c r="L451" i="1"/>
  <c r="L450" i="1"/>
  <c r="L449" i="1"/>
  <c r="L448" i="1"/>
  <c r="H447" i="1"/>
  <c r="L447" i="1" s="1"/>
  <c r="G447" i="1"/>
  <c r="L446" i="1"/>
  <c r="L445" i="1"/>
  <c r="L444" i="1"/>
  <c r="L443" i="1"/>
  <c r="G443" i="1"/>
  <c r="L442" i="1"/>
  <c r="L441" i="1"/>
  <c r="L440" i="1"/>
  <c r="L439" i="1"/>
  <c r="L438" i="1"/>
  <c r="L437" i="1"/>
  <c r="L436" i="1"/>
  <c r="L435" i="1"/>
  <c r="L434" i="1"/>
  <c r="G434" i="1"/>
  <c r="L433" i="1"/>
  <c r="L432" i="1"/>
  <c r="L431" i="1"/>
  <c r="L430" i="1"/>
  <c r="L429" i="1"/>
  <c r="L428" i="1"/>
  <c r="L427" i="1"/>
  <c r="L426" i="1"/>
  <c r="L425" i="1"/>
  <c r="L424" i="1"/>
  <c r="G424" i="1"/>
  <c r="L423" i="1"/>
  <c r="L422" i="1"/>
  <c r="G422" i="1"/>
  <c r="L421" i="1"/>
  <c r="G421" i="1"/>
  <c r="L420" i="1"/>
  <c r="L419" i="1"/>
  <c r="L418" i="1"/>
  <c r="L417" i="1"/>
  <c r="G417" i="1"/>
  <c r="L416" i="1"/>
  <c r="L415" i="1"/>
  <c r="L414" i="1"/>
  <c r="L413" i="1"/>
  <c r="L412" i="1"/>
  <c r="L411" i="1"/>
  <c r="G411" i="1"/>
  <c r="L410" i="1"/>
  <c r="L409" i="1"/>
  <c r="L408" i="1"/>
  <c r="L407" i="1"/>
  <c r="L406" i="1"/>
  <c r="G406" i="1"/>
  <c r="L405" i="1"/>
  <c r="L404" i="1"/>
  <c r="L403" i="1"/>
  <c r="L402" i="1"/>
  <c r="G402" i="1"/>
  <c r="L401" i="1"/>
  <c r="L400" i="1"/>
  <c r="L399" i="1"/>
  <c r="L398" i="1"/>
  <c r="G398" i="1"/>
  <c r="L397" i="1"/>
  <c r="L396" i="1"/>
  <c r="L395" i="1"/>
  <c r="L394" i="1"/>
  <c r="L393" i="1"/>
  <c r="G393" i="1"/>
  <c r="L392" i="1"/>
  <c r="L391" i="1"/>
  <c r="L390" i="1"/>
  <c r="G390" i="1"/>
  <c r="L389" i="1"/>
  <c r="G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G370" i="1"/>
  <c r="L369" i="1"/>
  <c r="L368" i="1"/>
  <c r="J368" i="1"/>
  <c r="L367" i="1"/>
  <c r="L366" i="1"/>
  <c r="L365" i="1"/>
  <c r="L364" i="1"/>
  <c r="G364" i="1"/>
  <c r="L363" i="1"/>
  <c r="L362" i="1"/>
  <c r="L361" i="1"/>
  <c r="L360" i="1"/>
  <c r="L359" i="1"/>
  <c r="G359" i="1"/>
  <c r="L358" i="1"/>
  <c r="L357" i="1"/>
  <c r="L356" i="1"/>
  <c r="L355" i="1"/>
  <c r="L354" i="1"/>
  <c r="G354" i="1"/>
  <c r="L353" i="1"/>
  <c r="L352" i="1"/>
  <c r="G352" i="1"/>
  <c r="L351" i="1"/>
  <c r="L350" i="1"/>
  <c r="L349" i="1"/>
  <c r="G349" i="1"/>
  <c r="L348" i="1"/>
  <c r="L347" i="1"/>
  <c r="L346" i="1"/>
  <c r="L345" i="1"/>
  <c r="L344" i="1"/>
  <c r="G344" i="1"/>
  <c r="L343" i="1"/>
  <c r="L342" i="1"/>
  <c r="G342" i="1"/>
  <c r="L341" i="1"/>
  <c r="L340" i="1"/>
  <c r="L339" i="1"/>
  <c r="G339" i="1"/>
  <c r="L338" i="1"/>
  <c r="L337" i="1"/>
  <c r="G337" i="1"/>
  <c r="L336" i="1"/>
  <c r="L335" i="1"/>
  <c r="L334" i="1"/>
  <c r="G334" i="1"/>
  <c r="L333" i="1"/>
  <c r="L332" i="1"/>
  <c r="L331" i="1"/>
  <c r="L330" i="1"/>
  <c r="L329" i="1"/>
  <c r="L328" i="1"/>
  <c r="L327" i="1"/>
  <c r="G327" i="1"/>
  <c r="L326" i="1"/>
  <c r="L325" i="1"/>
  <c r="G325" i="1"/>
  <c r="L324" i="1"/>
  <c r="L323" i="1"/>
  <c r="L322" i="1"/>
  <c r="L321" i="1"/>
  <c r="L319" i="1"/>
  <c r="L318" i="1"/>
  <c r="L317" i="1"/>
  <c r="L316" i="1"/>
  <c r="L315" i="1"/>
  <c r="G315" i="1"/>
  <c r="G314" i="1" s="1"/>
  <c r="L314" i="1"/>
  <c r="L313" i="1"/>
  <c r="L312" i="1"/>
  <c r="L311" i="1"/>
  <c r="L310" i="1"/>
  <c r="L309" i="1"/>
  <c r="G309" i="1"/>
  <c r="G308" i="1" s="1"/>
  <c r="L308" i="1"/>
  <c r="L307" i="1"/>
  <c r="L306" i="1"/>
  <c r="L305" i="1"/>
  <c r="L304" i="1"/>
  <c r="L303" i="1"/>
  <c r="L302" i="1"/>
  <c r="L301" i="1"/>
  <c r="L300" i="1"/>
  <c r="L299" i="1"/>
  <c r="L298" i="1"/>
  <c r="L297" i="1"/>
  <c r="G297" i="1"/>
  <c r="L296" i="1"/>
  <c r="L295" i="1"/>
  <c r="L294" i="1"/>
  <c r="L293" i="1"/>
  <c r="L292" i="1"/>
  <c r="L291" i="1"/>
  <c r="L290" i="1"/>
  <c r="L289" i="1"/>
  <c r="G289" i="1"/>
  <c r="L288" i="1"/>
  <c r="L287" i="1"/>
  <c r="L286" i="1"/>
  <c r="L285" i="1"/>
  <c r="L284" i="1"/>
  <c r="L283" i="1"/>
  <c r="L282" i="1"/>
  <c r="G282" i="1"/>
  <c r="L281" i="1"/>
  <c r="L280" i="1"/>
  <c r="G280" i="1"/>
  <c r="L279" i="1"/>
  <c r="L278" i="1"/>
  <c r="G278" i="1"/>
  <c r="L277" i="1"/>
  <c r="L276" i="1"/>
  <c r="L275" i="1"/>
  <c r="G275" i="1"/>
  <c r="L274" i="1"/>
  <c r="G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G262" i="1"/>
  <c r="G261" i="1" s="1"/>
  <c r="L261" i="1"/>
  <c r="L260" i="1"/>
  <c r="L259" i="1"/>
  <c r="L258" i="1"/>
  <c r="L257" i="1"/>
  <c r="L256" i="1"/>
  <c r="L255" i="1"/>
  <c r="G255" i="1"/>
  <c r="L254" i="1"/>
  <c r="L253" i="1"/>
  <c r="G253" i="1"/>
  <c r="L252" i="1"/>
  <c r="L251" i="1"/>
  <c r="G251" i="1"/>
  <c r="L250" i="1"/>
  <c r="L249" i="1"/>
  <c r="G249" i="1"/>
  <c r="L248" i="1"/>
  <c r="L247" i="1"/>
  <c r="G247" i="1"/>
  <c r="G246" i="1" s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G233" i="1"/>
  <c r="L232" i="1"/>
  <c r="L231" i="1"/>
  <c r="L230" i="1"/>
  <c r="L229" i="1"/>
  <c r="G229" i="1"/>
  <c r="L228" i="1"/>
  <c r="L227" i="1"/>
  <c r="G227" i="1"/>
  <c r="L226" i="1"/>
  <c r="L225" i="1"/>
  <c r="G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G206" i="1"/>
  <c r="L205" i="1"/>
  <c r="L204" i="1"/>
  <c r="L203" i="1"/>
  <c r="L202" i="1"/>
  <c r="L201" i="1"/>
  <c r="G201" i="1"/>
  <c r="L200" i="1"/>
  <c r="L199" i="1"/>
  <c r="L198" i="1"/>
  <c r="L197" i="1"/>
  <c r="L196" i="1"/>
  <c r="L195" i="1"/>
  <c r="G195" i="1"/>
  <c r="G194" i="1" s="1"/>
  <c r="L194" i="1"/>
  <c r="L193" i="1"/>
  <c r="L192" i="1"/>
  <c r="L191" i="1"/>
  <c r="L190" i="1"/>
  <c r="L189" i="1"/>
  <c r="G189" i="1"/>
  <c r="L188" i="1"/>
  <c r="L187" i="1"/>
  <c r="G187" i="1"/>
  <c r="L186" i="1"/>
  <c r="L185" i="1"/>
  <c r="L184" i="1"/>
  <c r="G184" i="1"/>
  <c r="L183" i="1"/>
  <c r="L182" i="1"/>
  <c r="L181" i="1"/>
  <c r="G181" i="1"/>
  <c r="L180" i="1"/>
  <c r="G180" i="1"/>
  <c r="L179" i="1"/>
  <c r="L178" i="1"/>
  <c r="L177" i="1"/>
  <c r="L176" i="1"/>
  <c r="L175" i="1"/>
  <c r="L174" i="1"/>
  <c r="L173" i="1"/>
  <c r="L172" i="1"/>
  <c r="L171" i="1"/>
  <c r="G171" i="1"/>
  <c r="G170" i="1" s="1"/>
  <c r="L170" i="1"/>
  <c r="L169" i="1"/>
  <c r="L168" i="1"/>
  <c r="L167" i="1"/>
  <c r="L166" i="1"/>
  <c r="G166" i="1"/>
  <c r="L165" i="1"/>
  <c r="L164" i="1"/>
  <c r="L163" i="1"/>
  <c r="L162" i="1"/>
  <c r="L161" i="1"/>
  <c r="L160" i="1"/>
  <c r="L159" i="1"/>
  <c r="L158" i="1"/>
  <c r="L157" i="1"/>
  <c r="G157" i="1"/>
  <c r="G156" i="1" s="1"/>
  <c r="L156" i="1"/>
  <c r="L155" i="1"/>
  <c r="L154" i="1"/>
  <c r="L153" i="1"/>
  <c r="L152" i="1"/>
  <c r="L151" i="1"/>
  <c r="L150" i="1"/>
  <c r="L149" i="1"/>
  <c r="L148" i="1"/>
  <c r="L147" i="1"/>
  <c r="G147" i="1"/>
  <c r="L146" i="1"/>
  <c r="L145" i="1"/>
  <c r="L144" i="1"/>
  <c r="L143" i="1"/>
  <c r="G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G97" i="1"/>
  <c r="L96" i="1"/>
  <c r="L95" i="1"/>
  <c r="G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G78" i="1"/>
  <c r="G77" i="1" s="1"/>
  <c r="L77" i="1"/>
  <c r="L76" i="1"/>
  <c r="L75" i="1"/>
  <c r="L74" i="1"/>
  <c r="L73" i="1"/>
  <c r="L72" i="1"/>
  <c r="G72" i="1"/>
  <c r="G71" i="1" s="1"/>
  <c r="L71" i="1"/>
  <c r="L70" i="1"/>
  <c r="L69" i="1"/>
  <c r="L68" i="1"/>
  <c r="L67" i="1"/>
  <c r="L66" i="1"/>
  <c r="L65" i="1"/>
  <c r="G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G51" i="1"/>
  <c r="L50" i="1"/>
  <c r="G50" i="1"/>
  <c r="L49" i="1"/>
  <c r="L48" i="1"/>
  <c r="G48" i="1"/>
  <c r="L47" i="1"/>
  <c r="G47" i="1"/>
  <c r="L46" i="1"/>
  <c r="L45" i="1"/>
  <c r="L44" i="1"/>
  <c r="L43" i="1"/>
  <c r="L42" i="1"/>
  <c r="G42" i="1"/>
  <c r="L41" i="1"/>
  <c r="L40" i="1"/>
  <c r="L39" i="1"/>
  <c r="L38" i="1"/>
  <c r="L37" i="1"/>
  <c r="G37" i="1"/>
  <c r="L36" i="1"/>
  <c r="L35" i="1"/>
  <c r="L34" i="1"/>
  <c r="G34" i="1"/>
  <c r="L33" i="1"/>
  <c r="L32" i="1"/>
  <c r="G32" i="1"/>
  <c r="L31" i="1"/>
  <c r="L30" i="1"/>
  <c r="L29" i="1"/>
  <c r="L28" i="1"/>
  <c r="L27" i="1"/>
  <c r="L26" i="1"/>
  <c r="L25" i="1"/>
  <c r="L24" i="1"/>
  <c r="L23" i="1"/>
  <c r="L22" i="1"/>
  <c r="L21" i="1"/>
  <c r="G21" i="1"/>
  <c r="L20" i="1"/>
  <c r="L19" i="1"/>
  <c r="L18" i="1"/>
  <c r="L17" i="1"/>
  <c r="I16" i="1"/>
  <c r="H16" i="1"/>
  <c r="G16" i="1"/>
  <c r="G15" i="1" s="1"/>
  <c r="G11" i="1" s="1"/>
  <c r="G7" i="1" s="1"/>
  <c r="H15" i="1"/>
  <c r="L14" i="1"/>
  <c r="J14" i="1"/>
  <c r="L13" i="1"/>
  <c r="J13" i="1"/>
  <c r="H11" i="1"/>
  <c r="H7" i="1" s="1"/>
  <c r="I10" i="1"/>
  <c r="H10" i="1"/>
  <c r="L10" i="1" s="1"/>
  <c r="G10" i="1"/>
  <c r="H9" i="1"/>
  <c r="G476" i="1" l="1"/>
  <c r="G9" i="1" s="1"/>
  <c r="L16" i="1"/>
  <c r="I476" i="1"/>
  <c r="I9" i="1" s="1"/>
  <c r="L9" i="1" s="1"/>
  <c r="L477" i="1"/>
  <c r="I15" i="1"/>
  <c r="J10" i="1"/>
  <c r="L476" i="1"/>
  <c r="J476" i="1"/>
  <c r="J474" i="1"/>
  <c r="L474" i="1"/>
  <c r="J477" i="1"/>
  <c r="J9" i="1" l="1"/>
  <c r="L15" i="1"/>
  <c r="I7" i="1"/>
  <c r="K47" i="1" l="1"/>
  <c r="D19" i="2"/>
  <c r="D20" i="2" s="1"/>
  <c r="K7" i="1"/>
  <c r="J7" i="1"/>
  <c r="L7" i="1"/>
  <c r="L11" i="1"/>
  <c r="J11" i="1"/>
  <c r="K11" i="1"/>
  <c r="K516" i="1" l="1"/>
  <c r="K515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3" i="1"/>
  <c r="K472" i="1"/>
  <c r="K471" i="1"/>
  <c r="K467" i="1"/>
  <c r="K466" i="1"/>
  <c r="K465" i="1"/>
  <c r="K459" i="1"/>
  <c r="K458" i="1"/>
  <c r="K457" i="1"/>
  <c r="K456" i="1"/>
  <c r="K442" i="1"/>
  <c r="K441" i="1"/>
  <c r="K440" i="1"/>
  <c r="K439" i="1"/>
  <c r="K438" i="1"/>
  <c r="K437" i="1"/>
  <c r="K436" i="1"/>
  <c r="K435" i="1"/>
  <c r="K434" i="1"/>
  <c r="K423" i="1"/>
  <c r="K422" i="1"/>
  <c r="K420" i="1"/>
  <c r="K419" i="1"/>
  <c r="K418" i="1"/>
  <c r="K417" i="1"/>
  <c r="K410" i="1"/>
  <c r="K409" i="1"/>
  <c r="K408" i="1"/>
  <c r="K407" i="1"/>
  <c r="K406" i="1"/>
  <c r="K401" i="1"/>
  <c r="K400" i="1"/>
  <c r="K399" i="1"/>
  <c r="K398" i="1"/>
  <c r="K392" i="1"/>
  <c r="K391" i="1"/>
  <c r="K390" i="1"/>
  <c r="K388" i="1"/>
  <c r="K387" i="1"/>
  <c r="K386" i="1"/>
  <c r="K385" i="1"/>
  <c r="K384" i="1"/>
  <c r="K38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4" i="1"/>
  <c r="K498" i="1"/>
  <c r="K497" i="1"/>
  <c r="K496" i="1"/>
  <c r="K478" i="1"/>
  <c r="K470" i="1"/>
  <c r="K469" i="1"/>
  <c r="K468" i="1"/>
  <c r="K464" i="1"/>
  <c r="K463" i="1"/>
  <c r="K462" i="1"/>
  <c r="K461" i="1"/>
  <c r="K460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33" i="1"/>
  <c r="K432" i="1"/>
  <c r="K431" i="1"/>
  <c r="K430" i="1"/>
  <c r="K429" i="1"/>
  <c r="K428" i="1"/>
  <c r="K427" i="1"/>
  <c r="K426" i="1"/>
  <c r="K425" i="1"/>
  <c r="K424" i="1"/>
  <c r="K421" i="1"/>
  <c r="K416" i="1"/>
  <c r="K415" i="1"/>
  <c r="K414" i="1"/>
  <c r="K413" i="1"/>
  <c r="K412" i="1"/>
  <c r="K411" i="1"/>
  <c r="K405" i="1"/>
  <c r="K404" i="1"/>
  <c r="K403" i="1"/>
  <c r="K402" i="1"/>
  <c r="K397" i="1"/>
  <c r="K396" i="1"/>
  <c r="K395" i="1"/>
  <c r="K394" i="1"/>
  <c r="K393" i="1"/>
  <c r="K389" i="1"/>
  <c r="K369" i="1"/>
  <c r="K368" i="1"/>
  <c r="K363" i="1"/>
  <c r="K362" i="1"/>
  <c r="K361" i="1"/>
  <c r="K360" i="1"/>
  <c r="K359" i="1"/>
  <c r="K353" i="1"/>
  <c r="K352" i="1"/>
  <c r="K348" i="1"/>
  <c r="K347" i="1"/>
  <c r="K346" i="1"/>
  <c r="K345" i="1"/>
  <c r="K344" i="1"/>
  <c r="K341" i="1"/>
  <c r="K340" i="1"/>
  <c r="K339" i="1"/>
  <c r="K336" i="1"/>
  <c r="K335" i="1"/>
  <c r="K334" i="1"/>
  <c r="K326" i="1"/>
  <c r="K325" i="1"/>
  <c r="K314" i="1"/>
  <c r="K308" i="1"/>
  <c r="K296" i="1"/>
  <c r="K295" i="1"/>
  <c r="K294" i="1"/>
  <c r="K293" i="1"/>
  <c r="K292" i="1"/>
  <c r="K291" i="1"/>
  <c r="K290" i="1"/>
  <c r="K289" i="1"/>
  <c r="K281" i="1"/>
  <c r="K280" i="1"/>
  <c r="K277" i="1"/>
  <c r="K276" i="1"/>
  <c r="K275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0" i="1"/>
  <c r="K259" i="1"/>
  <c r="K258" i="1"/>
  <c r="K257" i="1"/>
  <c r="K256" i="1"/>
  <c r="K255" i="1"/>
  <c r="K252" i="1"/>
  <c r="K251" i="1"/>
  <c r="K248" i="1"/>
  <c r="K247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28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7" i="1"/>
  <c r="K366" i="1"/>
  <c r="K365" i="1"/>
  <c r="K364" i="1"/>
  <c r="K358" i="1"/>
  <c r="K357" i="1"/>
  <c r="K356" i="1"/>
  <c r="K355" i="1"/>
  <c r="K354" i="1"/>
  <c r="K351" i="1"/>
  <c r="K350" i="1"/>
  <c r="K349" i="1"/>
  <c r="K343" i="1"/>
  <c r="K342" i="1"/>
  <c r="K338" i="1"/>
  <c r="K337" i="1"/>
  <c r="K333" i="1"/>
  <c r="K332" i="1"/>
  <c r="K331" i="1"/>
  <c r="K330" i="1"/>
  <c r="K329" i="1"/>
  <c r="K328" i="1"/>
  <c r="K327" i="1"/>
  <c r="K324" i="1"/>
  <c r="K323" i="1"/>
  <c r="K322" i="1"/>
  <c r="K321" i="1"/>
  <c r="K320" i="1"/>
  <c r="K319" i="1"/>
  <c r="K318" i="1"/>
  <c r="K317" i="1"/>
  <c r="K316" i="1"/>
  <c r="K315" i="1"/>
  <c r="K313" i="1"/>
  <c r="K312" i="1"/>
  <c r="K311" i="1"/>
  <c r="K310" i="1"/>
  <c r="K309" i="1"/>
  <c r="K307" i="1"/>
  <c r="K306" i="1"/>
  <c r="K305" i="1"/>
  <c r="K304" i="1"/>
  <c r="K303" i="1"/>
  <c r="K302" i="1"/>
  <c r="K301" i="1"/>
  <c r="K300" i="1"/>
  <c r="K299" i="1"/>
  <c r="K298" i="1"/>
  <c r="K297" i="1"/>
  <c r="K288" i="1"/>
  <c r="K287" i="1"/>
  <c r="K286" i="1"/>
  <c r="K285" i="1"/>
  <c r="K284" i="1"/>
  <c r="K283" i="1"/>
  <c r="K282" i="1"/>
  <c r="K279" i="1"/>
  <c r="K278" i="1"/>
  <c r="K274" i="1"/>
  <c r="K261" i="1"/>
  <c r="K254" i="1"/>
  <c r="K253" i="1"/>
  <c r="K250" i="1"/>
  <c r="K249" i="1"/>
  <c r="K246" i="1"/>
  <c r="K232" i="1"/>
  <c r="K231" i="1"/>
  <c r="K230" i="1"/>
  <c r="K229" i="1"/>
  <c r="K226" i="1"/>
  <c r="K225" i="1"/>
  <c r="K205" i="1"/>
  <c r="K204" i="1"/>
  <c r="K203" i="1"/>
  <c r="K202" i="1"/>
  <c r="K201" i="1"/>
  <c r="K194" i="1"/>
  <c r="K188" i="1"/>
  <c r="K187" i="1"/>
  <c r="K183" i="1"/>
  <c r="K182" i="1"/>
  <c r="K181" i="1"/>
  <c r="K179" i="1"/>
  <c r="K178" i="1"/>
  <c r="K177" i="1"/>
  <c r="K176" i="1"/>
  <c r="K175" i="1"/>
  <c r="K174" i="1"/>
  <c r="K173" i="1"/>
  <c r="K172" i="1"/>
  <c r="K171" i="1"/>
  <c r="K169" i="1"/>
  <c r="K168" i="1"/>
  <c r="K167" i="1"/>
  <c r="K166" i="1"/>
  <c r="K156" i="1"/>
  <c r="K146" i="1"/>
  <c r="K145" i="1"/>
  <c r="K144" i="1"/>
  <c r="K143" i="1"/>
  <c r="K96" i="1"/>
  <c r="K95" i="1"/>
  <c r="K77" i="1"/>
  <c r="K71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6" i="1"/>
  <c r="K45" i="1"/>
  <c r="K44" i="1"/>
  <c r="K43" i="1"/>
  <c r="K42" i="1"/>
  <c r="K36" i="1"/>
  <c r="K35" i="1"/>
  <c r="K34" i="1"/>
  <c r="K31" i="1"/>
  <c r="K30" i="1"/>
  <c r="K29" i="1"/>
  <c r="K28" i="1"/>
  <c r="K27" i="1"/>
  <c r="K26" i="1"/>
  <c r="K25" i="1"/>
  <c r="K24" i="1"/>
  <c r="K23" i="1"/>
  <c r="K22" i="1"/>
  <c r="K21" i="1"/>
  <c r="K13" i="1"/>
  <c r="K227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0" i="1"/>
  <c r="K199" i="1"/>
  <c r="K198" i="1"/>
  <c r="K197" i="1"/>
  <c r="K196" i="1"/>
  <c r="K195" i="1"/>
  <c r="K193" i="1"/>
  <c r="K192" i="1"/>
  <c r="K191" i="1"/>
  <c r="K190" i="1"/>
  <c r="K189" i="1"/>
  <c r="K186" i="1"/>
  <c r="K185" i="1"/>
  <c r="K184" i="1"/>
  <c r="K180" i="1"/>
  <c r="K170" i="1"/>
  <c r="K165" i="1"/>
  <c r="K164" i="1"/>
  <c r="K163" i="1"/>
  <c r="K162" i="1"/>
  <c r="K161" i="1"/>
  <c r="K160" i="1"/>
  <c r="K159" i="1"/>
  <c r="K158" i="1"/>
  <c r="K157" i="1"/>
  <c r="K155" i="1"/>
  <c r="K154" i="1"/>
  <c r="K153" i="1"/>
  <c r="K152" i="1"/>
  <c r="K151" i="1"/>
  <c r="K150" i="1"/>
  <c r="K149" i="1"/>
  <c r="K148" i="1"/>
  <c r="K147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6" i="1"/>
  <c r="K75" i="1"/>
  <c r="K74" i="1"/>
  <c r="K73" i="1"/>
  <c r="K72" i="1"/>
  <c r="K70" i="1"/>
  <c r="K69" i="1"/>
  <c r="K68" i="1"/>
  <c r="K67" i="1"/>
  <c r="K66" i="1"/>
  <c r="K65" i="1"/>
  <c r="K50" i="1"/>
  <c r="K41" i="1"/>
  <c r="K40" i="1"/>
  <c r="K39" i="1"/>
  <c r="K38" i="1"/>
  <c r="K37" i="1"/>
  <c r="K33" i="1"/>
  <c r="K32" i="1"/>
  <c r="K20" i="1"/>
  <c r="K19" i="1"/>
  <c r="K18" i="1"/>
  <c r="K17" i="1"/>
  <c r="K14" i="1"/>
  <c r="K10" i="1"/>
  <c r="K477" i="1"/>
  <c r="K9" i="1"/>
  <c r="K16" i="1"/>
  <c r="K476" i="1"/>
  <c r="K474" i="1"/>
  <c r="K15" i="1"/>
</calcChain>
</file>

<file path=xl/sharedStrings.xml><?xml version="1.0" encoding="utf-8"?>
<sst xmlns="http://schemas.openxmlformats.org/spreadsheetml/2006/main" count="1189" uniqueCount="483">
  <si>
    <t xml:space="preserve">8.  WYKONANIE PLANU WYDATKÓW  BUDŻETU WOJEWÓDZTWA ZACHODNIOPOMORSKIEGO
      ZA I PÓŁROCZE 2013 ROKU  - W  UKŁADZIE  ZADANIOWYM </t>
  </si>
  <si>
    <t/>
  </si>
  <si>
    <t>Dział</t>
  </si>
  <si>
    <t>Rozdz.</t>
  </si>
  <si>
    <t>Grupa wydatków</t>
  </si>
  <si>
    <t>Zad. ujęte w WPF</t>
  </si>
  <si>
    <t>Wyszczególnienie
Nazwa zadania</t>
  </si>
  <si>
    <t>Plan wg uchwały budżetowej</t>
  </si>
  <si>
    <t>Plan wg stanu na dzień 30.06.2013 r.</t>
  </si>
  <si>
    <t>Wykonanie wg stanu na dzień 30.06.2013 r.</t>
  </si>
  <si>
    <t>Wsk. wyk. planu %</t>
  </si>
  <si>
    <t>Struktura
 w % 
kol. 8</t>
  </si>
  <si>
    <t>Odchylenie wykonania od półrocznego planu po zmianach</t>
  </si>
  <si>
    <t>WYDATKI OGÓŁEM</t>
  </si>
  <si>
    <t xml:space="preserve"> z tego:</t>
  </si>
  <si>
    <t>WYDATKI BIEŻĄCE</t>
  </si>
  <si>
    <t>WYDATKI MAJĄTKOWE</t>
  </si>
  <si>
    <t>I. WYDATKI ZWIĄZANE Z REALIZACJĄ ZADAŃ WŁASNYCH</t>
  </si>
  <si>
    <t xml:space="preserve"> - WYDATKI BIEŻĄCE</t>
  </si>
  <si>
    <t xml:space="preserve"> - WYDATKI MAJĄTKOWE</t>
  </si>
  <si>
    <t>010 - Rolnictwo i łowiectwo</t>
  </si>
  <si>
    <t>01006 - Zarządy melioracji i urządzeń wodnych</t>
  </si>
  <si>
    <t>BIEŻĄCE</t>
  </si>
  <si>
    <t>Bieżąca działalność Zachodniopomorskiego Zarządu Melioracji i Urządzeń Wodnych w Szczecinie</t>
  </si>
  <si>
    <t>Utrzymanie magazynów przeciwpowodziowych</t>
  </si>
  <si>
    <t>Bieżąca obsługa projektu realizowanego w ramach Instrumentu Finansowego LIFE+</t>
  </si>
  <si>
    <t>MAJĄTKOWE</t>
  </si>
  <si>
    <t>Zakupy inwestycyjne jednostek budżetowych</t>
  </si>
  <si>
    <t>01008 - Melioracje wodne</t>
  </si>
  <si>
    <t>WPF - Zbiornik retencyjny na rzece Dzierżęcince</t>
  </si>
  <si>
    <t>Zabezpieczenie przeciwpowodziowe zlewni jeziora Jamno - przywrócenie parametrów technicznych wałów przeciwpowodziowych na południowym brzegu jeziora Jamno</t>
  </si>
  <si>
    <t>Śluza - budowa kanału łączącego jezioro Jamno z morzem Bałtyckim</t>
  </si>
  <si>
    <t>Przybiernowski Bór Bagienny - wykonanie budowli piętrzących na rowach</t>
  </si>
  <si>
    <t>WPF</t>
  </si>
  <si>
    <t xml:space="preserve">WPF - PROW - Działanie 125, Schemat II </t>
  </si>
  <si>
    <t>WPF - Zabezpieczenie przeciwpowodziowe doliny rzeki Regi ze szczególnym uwzględnieniem miasta Trzebiatów w ramach Programu Operacyjnego Infrastruktura i Środowisko</t>
  </si>
  <si>
    <t>WPF - Zabezpieczenie przeciwpowodziowe doliny rzeki Parsęty poniżej m. Osówko w tym m. Kołobrzegu Karlina i Białogardu</t>
  </si>
  <si>
    <t>WPF - Budowa niebieskiego korytarza ekologicznego wzdłuż doliny rzeki Regi i jej dopływów w ramach Instrumentu Finansowego LIFE+</t>
  </si>
  <si>
    <t>Modernizacja i odbudowa brzegów morskich, ochrona mierzei Jamneńskiej - etap I, w ramach POiIŚ</t>
  </si>
  <si>
    <t>01031 - Grupy producentów rolnych</t>
  </si>
  <si>
    <t>Pozostałe zadania z zakresu rolnictwa</t>
  </si>
  <si>
    <t>01041 - Program Rozwoju Obszarów Wiejskich 2007-2013</t>
  </si>
  <si>
    <t>WPF - PROW 2007-2013 - Pomoc Techniczna w ramach Schematu I, II, III</t>
  </si>
  <si>
    <t>WPF - Pomoc Techniczna PROW 2007-2013, Schemat I, II i III - zakupy inwestycyjne</t>
  </si>
  <si>
    <t>01042 - Wyłączenie z produkcji gruntów rolnych</t>
  </si>
  <si>
    <t>Pozostałe zadania w zakresie ochrony gruntów rolnych</t>
  </si>
  <si>
    <t>Kary i odszkodowania wypłacane na rzecz osób prawnych</t>
  </si>
  <si>
    <t>Koszty związane z postępowaniami sądowymi i egzekucyjnymi</t>
  </si>
  <si>
    <t>Ochrona gruntów rolnych</t>
  </si>
  <si>
    <t>01095 - Pozostała działalność</t>
  </si>
  <si>
    <t>Zadania z zakresu rolnictwa ekologicznego</t>
  </si>
  <si>
    <t>Pozostałe zadania z zakresu łowiectwa</t>
  </si>
  <si>
    <t>Pozostałe wydatki związane z realizacją zadań WPROW</t>
  </si>
  <si>
    <t>050 - Rybołówstwo i rybactwo</t>
  </si>
  <si>
    <t>05011 - Program Operacyjny Zrównoważony rozwój sektora rybołówstwa i nadbrzeżnych obszarów rybackich 2007-2013</t>
  </si>
  <si>
    <t>WPF - Pomoc Techniczna Programu Operacyjnego "Zrównoważony rozwój sektora rybołówstwa i nadbrzeżnych obszarów rybackich 2007-2013" - Oś 5</t>
  </si>
  <si>
    <t>150 - Przetwórstwo przemysłowe</t>
  </si>
  <si>
    <t>15011 - Rozwój przedsiębiorczości</t>
  </si>
  <si>
    <t>Promocja przedsiębiorczości - organizacja targów, wystaw i konkursów</t>
  </si>
  <si>
    <t>Część gospodarcza - wzajemnych naprzemiennych prezentacji Województwa Zachodniopomorskiego i Meklemburgii - Pomorza Przedniego</t>
  </si>
  <si>
    <t>Konkurs Gospodarczy Marszałka Województwa</t>
  </si>
  <si>
    <t>Zachodniopomorskie Centrum Obsługi Inwestorów i Eksporterów</t>
  </si>
  <si>
    <t>Oś I RPO</t>
  </si>
  <si>
    <t>WPF - Projekt pn. "Rozwój sieci centrów obsługi inwestorów i eksporterów" w ramach PO Innowacyjna Gospodarka, Priorytetu VI, Działania 6.2.</t>
  </si>
  <si>
    <t>WPF - Wzrost atrakcyjności inwestycyjnej Województwa Zachodniopomorskiego - Promocja walorów inwestycyjnych WZ - etap I i II  w ramach RPO</t>
  </si>
  <si>
    <t>WPF - Misje eksportowe - etap I i II w ramach RPO</t>
  </si>
  <si>
    <t>Zadania w zakresie rozwoju przedsiębiorczości</t>
  </si>
  <si>
    <t>Finansowanie wydatków niekwalifikowanych w ramach ZPORR realizowanych przez ZARR w Szczecinie</t>
  </si>
  <si>
    <t>Zwrot dotacji wraz  zodsetkami i pozostałymi kosztami</t>
  </si>
  <si>
    <t>Dotacje inwestycyjne w ramach  Osi  I  RPO</t>
  </si>
  <si>
    <t>Zwrot dotacji i płatności inwestycyjnych</t>
  </si>
  <si>
    <t xml:space="preserve">15013 - Rozwój kadr nowoczesnej gospodarki i przedsiębiorczości </t>
  </si>
  <si>
    <t>Priorytet VI, Działanie 6.2 w ramach PO Kapitał Ludzki</t>
  </si>
  <si>
    <t>Priorytet VIII, Działanie 8.1 w ramach PO Kapitał Ludzki</t>
  </si>
  <si>
    <t>Priorytet VIII, Działanie 8.2 w ramach PO Kapitał Ludzki</t>
  </si>
  <si>
    <t>WPF - Projekt pn. "Inwestycja w wiedzę motorem rozwoju innowacyjności w regionie" w ramach Działania 8.2 PO KL</t>
  </si>
  <si>
    <t>400 - Wytwarzanie i zaopatrywanie w energię elektryczną, gaz i wodę</t>
  </si>
  <si>
    <t>40095 - Pozostała działalność</t>
  </si>
  <si>
    <t>Upowszechnianie oraz promocja zagadnień energetycznych poprzez dostarczanie wiedzy na temat racjonalnego wykorzystania energii i odnawialnych źródeł energii</t>
  </si>
  <si>
    <t>Program rozwoju sektora energetycznego w Województwie Zachodniopomorskim do 2015 r. z częścią prognostyczną do 2030 r. i z prognozą oddziaływania na środowisko</t>
  </si>
  <si>
    <t>Scenteralizowany zakup energii</t>
  </si>
  <si>
    <t>Dotacje inwestycyjne w ramach  Osi  IV  RPO</t>
  </si>
  <si>
    <t>600 - Transport i łączność</t>
  </si>
  <si>
    <t>60001 - Krajowe pasażerskie przewozy kolejowe</t>
  </si>
  <si>
    <t>Dofinansowanie kolejowych przewozów pasażerskich</t>
  </si>
  <si>
    <t>Opracowanie planu transportowego Województwa Zachodniopomorskiego</t>
  </si>
  <si>
    <t>Studium wykonalności na zakup elektrycznych zespołów trakcyjnych</t>
  </si>
  <si>
    <t>Studium wykonalności modernizacji kolejowego taboru pasażerskiego o napędzie elektrycznym</t>
  </si>
  <si>
    <t>Podatek VAT od zakupionego taboru kolejowego</t>
  </si>
  <si>
    <t>Ubezpieczenie taboru kolejowego</t>
  </si>
  <si>
    <t>Usługi telekomunikacyjne dla kart SIM w pojazdach szynowych</t>
  </si>
  <si>
    <t>Podatek VAT od dzierżawy szynobusów</t>
  </si>
  <si>
    <t>Zakup i montaż systemu WiFi w pojazdach szynowych Województwa</t>
  </si>
  <si>
    <t>Podatek VAT od modernizacji taboru kolejowego</t>
  </si>
  <si>
    <t>Modernizacja kolejowego taboru pasażerskiego o napędzie elektrycznym
(2013-2014)</t>
  </si>
  <si>
    <t>WPF - Zakup taboru kolejowego do przewozów regionalnych</t>
  </si>
  <si>
    <t>WPF - Zakup elektrycznych zespołów trakcyjnych w ramach POIiŚ</t>
  </si>
  <si>
    <t>WPF -Modernizacja kolejowego taboru pasażerskiego o napędzie elektrycznym</t>
  </si>
  <si>
    <t>60003 - Krajowe pasażerskie przewozy autobusowe</t>
  </si>
  <si>
    <t>Zwroty dotacji  wraz odsetkami i pozostałymi kosztami</t>
  </si>
  <si>
    <t>60013 - Drogi publiczne wojewódzkie</t>
  </si>
  <si>
    <t xml:space="preserve">Bieżące utrzymanie Zachodniopomorskiego Zarządu Dróg Wojewódzkich w Koszalinie </t>
  </si>
  <si>
    <t>Bieżące utrzymanie dróg</t>
  </si>
  <si>
    <t>Zimowe utrzymanie dróg</t>
  </si>
  <si>
    <t>Obsługa i utrzymanie mostów zwodzonych i mostu granicznego</t>
  </si>
  <si>
    <t>Bieżące utrzymanie obiektów inżynierskich</t>
  </si>
  <si>
    <t xml:space="preserve">Przebudowa dróg </t>
  </si>
  <si>
    <t xml:space="preserve">Przebudowa mostów </t>
  </si>
  <si>
    <t>Bezpieczeństwo Ruchu Drogowego</t>
  </si>
  <si>
    <t>WPF - Dokumentacje techniczne na zadania drogowe</t>
  </si>
  <si>
    <t>Przebudowa zaplecza (ZZDW w Koszalinie)</t>
  </si>
  <si>
    <t>WPF - Przebudowa i rozbudowa przejścia drogowego przez m. Tanowo w ciągu drogi nr 115</t>
  </si>
  <si>
    <t>WPF - Przebudowa i rozbudowa przejścia drogowego przez m. Gryfino w ciągu drogi nr 120</t>
  </si>
  <si>
    <t>WPF - Monitoring i analizy porealizacyjne inwestycji</t>
  </si>
  <si>
    <t xml:space="preserve">Wykup gruntów pod inwestycje drogowe </t>
  </si>
  <si>
    <t>Zakup sprzętu niezbędnego w pracach budowalnych i modernizacyjnych na drogach wojewódzkich</t>
  </si>
  <si>
    <t>Zakup nieruchomości pod obwód drogowy w Bobolicach</t>
  </si>
  <si>
    <t>WPF - Wypłata odszkodowań za nieruchomości pod planowane inwestycje drogowe</t>
  </si>
  <si>
    <t>WPF - Przebudowa drogi woj. nr 110 na odcinku Cerkwica - Lędzin</t>
  </si>
  <si>
    <t>WPF - Budowa obejścia m. Goleniów w ciągu drogi woj. nr 113</t>
  </si>
  <si>
    <t>WPF - Budowa obejścia m. Trzebiatów w ciągu drogi woj. nr 102</t>
  </si>
  <si>
    <t>WPF - Przebudowa drogi woj. Nr 156 na odc. Mostowo - Barlinek</t>
  </si>
  <si>
    <t>WPF - Przebudowa drogi woj. Nr 203 na odc. Koszalin - Iwięcino</t>
  </si>
  <si>
    <t>WPF - Przebudowa przejścia przez m. Kołobrzeg w ciągu drogi woj. Nr 102</t>
  </si>
  <si>
    <t>WPF - Przebudowa drogi woj. Nr 163 na odc. Czaplinek - Wałcz</t>
  </si>
  <si>
    <t>WPF - Przebudowa drogi woj. Nr 107 na odc. Dziwnówek - Kamień Pomorski</t>
  </si>
  <si>
    <t>WPF - Przebudowa drogi woj. Nr 203 na odc. Iwięcino - Darłowo</t>
  </si>
  <si>
    <t>WPF - Przebudowa drogi wojewódzkiej Nr 205 na odcinku Krupy - Sławno</t>
  </si>
  <si>
    <t>WPF - Budowa obejścia m. Gościno w ciągu drogi wojewódzkiej Nr 162</t>
  </si>
  <si>
    <t>WPF - Budowa obejścia w m. Szczecinek w ciągu drogi wojewódzkiej Nr 172</t>
  </si>
  <si>
    <t>WPF - Przebudowa drogi wojewódzkiej Nr 114 na odcinku Trzebież - Police</t>
  </si>
  <si>
    <t>WPF - Przebudowa drogi wojewódzkiej Nr 106 na odcinku Rzewnowo - Golczewo</t>
  </si>
  <si>
    <t>WPF - Przebudowa drogi wojewódzkiej Nr 124 na odcinku Cedynia - Chojna</t>
  </si>
  <si>
    <t>WPF - Przebudowa drogi wojewódzkiej Nr 109 na odcinku Mrzeżyno - Trzebiatów</t>
  </si>
  <si>
    <t>WPF - Przebudowa drogi wojewódzkiej Nr 167 na odcinku Koszalin - droga 168</t>
  </si>
  <si>
    <t xml:space="preserve">WPF - Przebudowa drogi wojewódzkiej Nr 151 na odcinku Choszczno - Pełczyce </t>
  </si>
  <si>
    <t>WPF - Rozbudowa przejścia drogowego przez m. Żarczyn w ciągu drogi nr 122</t>
  </si>
  <si>
    <t>WPF - Przebudowa i rozbudowa przejścia drogowego przez m. Krzywin w ciągu drogi nr 122</t>
  </si>
  <si>
    <t>WPF - Budowa obejścia m. Choszczno w ciągu drogi woj. nr 151</t>
  </si>
  <si>
    <t>WPF - Budowa obejścia m. Darłowo w ciągu drogi woj. nr 203</t>
  </si>
  <si>
    <t>WPF - Budowa obejścia m. Barlinek w ciągu drogi woj. nr 151</t>
  </si>
  <si>
    <t>WPF - Budowa obejścia m. Dobra w ciągu drogi woj. nr 144</t>
  </si>
  <si>
    <t>Zwroty dotacji i płatności inwestycyjnych</t>
  </si>
  <si>
    <t>60041 - Infrastruktura portowa</t>
  </si>
  <si>
    <t xml:space="preserve">Program wojewódzki pn. "Strategia Rozwoju Gospodarki Morskiej w Województwie Zachodniopomorskim" </t>
  </si>
  <si>
    <t xml:space="preserve">60052 - Zadania w zakresie telekomunikacji </t>
  </si>
  <si>
    <t>Przeciwdziałanie wykluczeniu cyfrowemu</t>
  </si>
  <si>
    <t>WPF - Projekt pn. "e-Administracja i e-Turystyka w województwie zachodniopomorskim" w ramach RPO WZ działanie 3.2.</t>
  </si>
  <si>
    <t>60095 - Pozostała działalność</t>
  </si>
  <si>
    <t>Środkowoeuropejski Korytarz Transportowy (CETC) - badania, analizy merytoryczne, prowadzenie i obsługa organizacyjna Sekretariatu Technicznego</t>
  </si>
  <si>
    <t>Opracowanie analizy dotyczącej powołania spółki kolejowej</t>
  </si>
  <si>
    <t>Espertyzy do zachodniego drogowego obejścia m. Szczecina</t>
  </si>
  <si>
    <t>Koszty postępowania sądowego i prokuratorskiego</t>
  </si>
  <si>
    <t>Wydawanie zaświadczeń ADR</t>
  </si>
  <si>
    <t>Udział w Stowarzyszeniu Gmin, Powiatów i Województw "Droga S11"</t>
  </si>
  <si>
    <t>Rozpatrywanie skarg dot. badań psychologicznych i lekarskich kierowców</t>
  </si>
  <si>
    <t>WPF - Objęcie nowych udziałów w Spółce z o.o. "Port Lotniczy Szczecin-Goleniów"</t>
  </si>
  <si>
    <t>630 - Turystyka</t>
  </si>
  <si>
    <t>63003 - Zadania w zakresie upowszechniania turystyki</t>
  </si>
  <si>
    <t>Promocja turystyki oraz działania związane z rozwojem markowych produktów turystycznych</t>
  </si>
  <si>
    <t>Zachodniopomorska Regionalna Organizacja Turystyczna</t>
  </si>
  <si>
    <t>WPF - Projekt pn."Rewitalizacja Europejskiego Szlaku Kulturowego na obszarze Południowego Bałtyku - Pomorska Droga Św. Jakuba" w ramach Współpracy Transgranicznej Południowy Bałtyk</t>
  </si>
  <si>
    <t>WPF - projekt pn. "MARRIAGE - Lepsze zarządzanie mariną, konsolidacja sieci przystani i marketingu turystyki wodnej w obszarze Południowego Bałtyku</t>
  </si>
  <si>
    <t>WPF - Projekt pn. "Zachodniopomorskie - Morze Przygody. Promocja turystyczna Województwa Zachodniopomorskiego"  w ramach RPO</t>
  </si>
  <si>
    <t>WPF - Projekt pn. "Zachodniopomorskie - Morze Przygody. Promocja turystyczna Województwa Zachodniopomorskiego i Szczecińskiego Obszaru Metropolitarnego"  w ramach RPO</t>
  </si>
  <si>
    <t>WPF - Projekt pn. "Zachodniopomorskie - Morze Przygody. Promocja turystyczna Województwa Zachodniopomorskiego i Szczecińskiego Obszaru Metropolitarnego"  w ramach RPO - zakupy inwestycyjne</t>
  </si>
  <si>
    <t>63095 - Pozostała działalność</t>
  </si>
  <si>
    <t>Promocja potencjału turystycznego Województwa Zachodniopomorskiego na rynku krajowym i zagranicznym</t>
  </si>
  <si>
    <t>Wydatki związane z turystyką</t>
  </si>
  <si>
    <t xml:space="preserve">Dotacje inwestycyjne w ramach  Osi  V  RPO </t>
  </si>
  <si>
    <t>700 - Gospodarka mieszkaniowa</t>
  </si>
  <si>
    <t>70005 - Gospodarka gruntami i nieruchomościami</t>
  </si>
  <si>
    <t>Administrowanie i zarządzanie nieruchomościami użytkowymi należącymi do zasobu Województwa</t>
  </si>
  <si>
    <t>Obrót nieruchomościami należącymi do zasobu Województwa</t>
  </si>
  <si>
    <t>Administrowanie i zarządzanie nieruchomościami mieszkalnymi należącymi do zasobu Województwa</t>
  </si>
  <si>
    <t>Działania windykacyjne dotyczące zaległych należności budżetu Województwa oraz do odzyskania nieruchomości i lokali zajmowanych bez tytułu prawnego</t>
  </si>
  <si>
    <t xml:space="preserve">Regulowanie stanu prawnego nieruchomości należących do zasobu Województwa, w szczególności nieruchomości będących w zarządzie jednostek </t>
  </si>
  <si>
    <t>Wykonanie termomodernizacji przybudówki oraz łącznika budynku położonego w Szczecinie przy ul. Szafera 10</t>
  </si>
  <si>
    <t>Działania dotyczące możliwości zabudowy działki przy ul. Starzyńskiego w Szczecinie</t>
  </si>
  <si>
    <t>WPF - Gospodarowanie nieruchomościami należącymi do zasobu Województwa Zachodniopomorskiego</t>
  </si>
  <si>
    <t>710 - Działalność usługowa</t>
  </si>
  <si>
    <t>71003 - Biura planowania przestrzennego</t>
  </si>
  <si>
    <t>WPF - Projekt pn."Partnerstwo miejsko-wiejskie w obszarach metropolitalnych - URMA" w ramach programu INTERREG IVC</t>
  </si>
  <si>
    <t>Bieżące utrzymanie Regionalnego Biura Gospodarki Przestrzennej Województwa Zachodniopomorskiego w Szczecinie</t>
  </si>
  <si>
    <t>71004 - Plany zagospodarowania przestrzennego</t>
  </si>
  <si>
    <t>Pozostałe zadania z zakresu zagospodarowania przestrzennego województwa</t>
  </si>
  <si>
    <t>Wojewódzka Komisja Urbanistyczno-Architektoniczna</t>
  </si>
  <si>
    <t>71013 - Prace geodezyjne i kartograficzne (nieinwestycyjne)</t>
  </si>
  <si>
    <t xml:space="preserve">Zlecanie wykonania i udostępnianie map topograficznych i tematycznych opracowań numerycznych, prowadzenie wojewódzkich baz danych oraz standardowych opracowań kartograficznych </t>
  </si>
  <si>
    <t>71095 - Pozostała działalność</t>
  </si>
  <si>
    <t>Monitoring Strategii Rozwoju Województwa Zachodniopomorskiego</t>
  </si>
  <si>
    <t>Pozostałe zadania w zakresie rozwoju regionalnego</t>
  </si>
  <si>
    <t>Diagnoza i strategia do porozumienia "Polska Zachodnia"</t>
  </si>
  <si>
    <t>Regionalny Program Operacyjny Województwa Zachodniopomorskiego na lata 2012-2020</t>
  </si>
  <si>
    <t>750 - Administracja publiczna</t>
  </si>
  <si>
    <t>75011 - Urzędy wojewódzkie</t>
  </si>
  <si>
    <t xml:space="preserve">Wynagrodzenia osobowe pracowników oraz dodatkowe wynagrodzenie roczne  </t>
  </si>
  <si>
    <t xml:space="preserve">Pochodne od wynagrodzeń  </t>
  </si>
  <si>
    <t>Dofinansowanie zadań zleconych z zakresu administracji rządowej</t>
  </si>
  <si>
    <t>Kontrola podmiotów wykonujących badania psychologiczne kierowców - dofinansowanie zadań zleconych</t>
  </si>
  <si>
    <t>Realizacja ustawy o usługach turystycznych</t>
  </si>
  <si>
    <t>75017 - Samorządowe sejmiki województw</t>
  </si>
  <si>
    <t>Diety radnych Sejmiku Województwa</t>
  </si>
  <si>
    <t>Wydatki na nadzwyczajne kontrole zewnętrzne zlecane przez komisje</t>
  </si>
  <si>
    <t>Obsługa Sejmiku</t>
  </si>
  <si>
    <t>Obsługa posiedzeń komisji i klubów oraz reprezentacja Semiku</t>
  </si>
  <si>
    <t>75018 - Urzędy marszałkowskie</t>
  </si>
  <si>
    <t>WPF - Oś VIII, Pomoc techniczna RPO</t>
  </si>
  <si>
    <t>WPF - Główny Punkt Informacyjny Funduszy Europejskich (GPI) przy ul. Kuśnierskiej</t>
  </si>
  <si>
    <t>WPF - Pomoc Techniczna w ramach Programu EWT 2007-2013 INTERREG IVA</t>
  </si>
  <si>
    <t xml:space="preserve">Zakładowy fundusz świadczeń socjalnych  </t>
  </si>
  <si>
    <t>Dofinansowanie nauki, szkolenia i służba przygotowawcza</t>
  </si>
  <si>
    <t>Bieżąca organizacja pracy urzędu</t>
  </si>
  <si>
    <t>Bieżące utrzymanie siedzib Urzędu</t>
  </si>
  <si>
    <t>Wydatki bieżące na utrzymanie Urzędu w zakresie infrastruktury informatycznej</t>
  </si>
  <si>
    <t xml:space="preserve">Wpłaty na PFRON  </t>
  </si>
  <si>
    <t xml:space="preserve">Koszty postępowania sądowego i prokuratorskiego  </t>
  </si>
  <si>
    <t>Obsługa Regionalnego Programu Operacyjnego 2007-2013</t>
  </si>
  <si>
    <t>Obsługa Wieloosobowego Stanowiska do Spraw  EWT</t>
  </si>
  <si>
    <t>Zakupy inwestycyjne Urzędu Marszałkowskiego</t>
  </si>
  <si>
    <t>Zakupy inwestycyjne Urzędu Marszałkowskiego w zakresie infrastruktury informatycznej</t>
  </si>
  <si>
    <t>WPF - Zakupy inwestycyjne w ramach Osi VIII - Pomoc techniczna RPO</t>
  </si>
  <si>
    <t>75058 - Działalność informacyjna i kulturalna prowadzona za granicą</t>
  </si>
  <si>
    <t>Bieżąca działalność i  utrzymanie Biura Regionalnego Województwa Zachodniopomorskiego w Brukseli</t>
  </si>
  <si>
    <t>75071 - Centrum Rozwoju Zasobów Ludzkich</t>
  </si>
  <si>
    <t>WPF - Projekt pn. "Koordynacja na rzecz aktywnej Integracji" w ramach Działania 1.2, Priorytetu I PO KL</t>
  </si>
  <si>
    <t>75075 - Promocja jednostek samorządu terytorialnego</t>
  </si>
  <si>
    <t>Promocja województwa w zakresie rolnictwa (targi i konkursy)</t>
  </si>
  <si>
    <t>Promocja województwa i kreowanie marki regionu</t>
  </si>
  <si>
    <t>Działania i zakupy promocyjne Sejmiku Województwa</t>
  </si>
  <si>
    <t>75095 - Pozostała działalność</t>
  </si>
  <si>
    <t>Kształtowanie pozytywnego wizerunku Województwa w mediach</t>
  </si>
  <si>
    <t>Współpraca z Niemcami</t>
  </si>
  <si>
    <t>Współpraca z Francją</t>
  </si>
  <si>
    <t>Współpraca ze Skandynawią</t>
  </si>
  <si>
    <t>Współpraca z samorządami, związkami i innymi podmiotami</t>
  </si>
  <si>
    <t>Współpraca Subregionalna Państw Morza Bałtyckiego (BSSSC)</t>
  </si>
  <si>
    <t>Pielęgnowanie polskości, wzmacnianie tożsamości regionalnej, organizacja konferencji i uroczystości patriotycznych</t>
  </si>
  <si>
    <t>Współpraca  z organizacjami kombatanckimi działającymi na terenia województwa</t>
  </si>
  <si>
    <t>Realizacja zadań z zakresu równego traktowania</t>
  </si>
  <si>
    <t>WPF - Projekt pn. "Higiena i bezpieczeństwo żywności w regionie Morza Bałtyckiego - Focus on Food w ramach  Programu Współpracy Transgranicznej Południowy Bałtyk"</t>
  </si>
  <si>
    <t>Współpraca z organizacjami pozarządowymi</t>
  </si>
  <si>
    <t>Pozostałe zadania w zakresie współpracy międzynarodowej</t>
  </si>
  <si>
    <t>754 - Bezpieczeństwo publiczne i ochrona przeciwpożarowa</t>
  </si>
  <si>
    <t>75404 - Komendy wojewódzkie Policji</t>
  </si>
  <si>
    <t>Wspieranie działań z zakresu bezpieczeństwa publicznego</t>
  </si>
  <si>
    <t>75410 - Komendy wojewódzkie Państwowej Straży Pożarnej</t>
  </si>
  <si>
    <t>75412 - Ochotnicze straże pożarne</t>
  </si>
  <si>
    <t>75415 - Zadania ratownictwa górskiego i wodnego</t>
  </si>
  <si>
    <t>75495 - Pozostała działalność</t>
  </si>
  <si>
    <t>Realizacja zadań związanych z obronnością państwa</t>
  </si>
  <si>
    <t>757 - Obsługa długu publicznego</t>
  </si>
  <si>
    <t>75702 - Obsługa papierów wartościowych, kredytów i pożyczek jednostek samorządu terytorialnego</t>
  </si>
  <si>
    <t>Odsetki od kredytów i pożyczek</t>
  </si>
  <si>
    <t>758 - Różne rozliczenia</t>
  </si>
  <si>
    <t>75818 - Rezerwy ogólne i celowe</t>
  </si>
  <si>
    <t>Rezerwa ogólna</t>
  </si>
  <si>
    <t>Rezerwa celowa na działania restrukturyzacyjne w wojewódzkich jednostkach ochrony zdrowia</t>
  </si>
  <si>
    <t>Rezerwa celowa na udzielenie przez Zarząd Województwa poręczenia kredytów</t>
  </si>
  <si>
    <t>Rezerwa celowa na zimowe utrzymanie dróg</t>
  </si>
  <si>
    <t>Rezerwa celowa dla Muzeum Narodowego w Szczecinie na wydatki bieżące związane z realizacją projektu Centrum Dialogu "Przełomy" oraz organizację konkursu na projekt koncepcji  plastyczno - przestrzennej wystawy</t>
  </si>
  <si>
    <t>Rezerwa celowa na zwiększenie dotacji podmiotowych dla instytucji kultury</t>
  </si>
  <si>
    <t>Rezerwa celowa na współfinansowanie projektów realizowanych ze środków pochodzących z budżetu UE</t>
  </si>
  <si>
    <t>Rezerwa celowa na zadania z zakresu zarządzania kryzysowego</t>
  </si>
  <si>
    <t>Rezerwa celowa na pokrycie wkładów własnych do zadań dofinansowywanych w ramach programu "Biblioteka+"</t>
  </si>
  <si>
    <t xml:space="preserve">Rezerwa celowa na wkłady własne do projektów inwestycyjnych, finansowanie lub dofinansowanie wydatków inwestycyjnych realizowanych przez instytucje kultury oraz zakup dzieł sztuki związanych m.in. z historią i kulturą Pomorza  Zachodniego. </t>
  </si>
  <si>
    <t>Rezerwa celowa na cyfryzację kin w województwie zachodniopomorskim</t>
  </si>
  <si>
    <t>801 - Oświata i wychowanie</t>
  </si>
  <si>
    <t>80102 - Szkoły podstawowe specjalne</t>
  </si>
  <si>
    <t>Świadczenia z zakresu pomocy zdrowotnej dla nauczycieli (wynikające z Karty Nauczyciela)</t>
  </si>
  <si>
    <t>Działalność dydaktyczna w szkole podstawowej specjalnej</t>
  </si>
  <si>
    <t>80111 - Gimnazja specjalne</t>
  </si>
  <si>
    <t>Działalność dydaktyczna w publicznym gimnazjum specjalnym</t>
  </si>
  <si>
    <t>80120 - Licea ogólnokształcące</t>
  </si>
  <si>
    <t>Działalność dydaktyczna i wychowawcza I Liceum Ogólnokształcącego w Białym Borze</t>
  </si>
  <si>
    <t>80130 - Szkoły zawodowe</t>
  </si>
  <si>
    <t>Działalność dydaktyczna i wychowawcza ZSM w Świnoujściu</t>
  </si>
  <si>
    <t>Działalność dydaktyczna i wychowawcza WZSP w Szczecinie</t>
  </si>
  <si>
    <t>Modernizacja boiska szkolnego i zagospodarowania terenu wokół przy Zespole Szkół Medycznych w Świnoujściu</t>
  </si>
  <si>
    <t>80141 - Zakłady kształcenia nauczycieli</t>
  </si>
  <si>
    <t>Działalność dydaktyczna i wychowawcza kolegium nauczycielskiego</t>
  </si>
  <si>
    <t>80146 - Dokształcanie i doskonalenie nauczycieli</t>
  </si>
  <si>
    <t>Doskonalenie zawodowe nauczycieli</t>
  </si>
  <si>
    <t>Działalność placówek dokształcania i doskonalenia nauczycieli</t>
  </si>
  <si>
    <t>Projekty edukacyjne wspierające realizację podstawowych kierunków polityki oświatowej państwa</t>
  </si>
  <si>
    <t>80147 - Biblioteki pedagogiczne</t>
  </si>
  <si>
    <t>Gromadzenie i udostępnianie zbiorów biblioteki pedagogicznej</t>
  </si>
  <si>
    <t>80195 - Pozostała działalność</t>
  </si>
  <si>
    <t>WPF- Projekt pn."Lider Zachodniopomorski" w ramach Programu "Młodzież w działaniu", Akcja 5.1 - Spotkania młodzieży i osób odpowiedzialnych za politykę młodzieżową</t>
  </si>
  <si>
    <t>WPF - "Prowadzenie  Punktu Informacji Europejskiej Europe Direct - Szczecin"</t>
  </si>
  <si>
    <t>Projekt pn."Living Green" w ramach Programu "Młodzież w działaniu", Akcja 1.1 - Wymiany młodzieży</t>
  </si>
  <si>
    <t>Bieżąca obsługa zadań oświatowych</t>
  </si>
  <si>
    <t>Nagrody Marszałka z okazji Dnia Edukacji Narodowej</t>
  </si>
  <si>
    <t>Współorganizacja konkursów przedmiotowych</t>
  </si>
  <si>
    <t>Wspieranie nauczania języka polskiego w szkołach położonych na terenie Brandenburgii oraz Meklemburgii Pomorza Przedniego</t>
  </si>
  <si>
    <t>Zachodniopomorski Konkurs Wiedzy o Samorządzie Terytorialnym i Regionie</t>
  </si>
  <si>
    <t>Współpraca Sekretariatu ds. Młodzieży Województwa Zachodniopomorskiego z młodzieżą oraz z pracownikami młodzieżowymi</t>
  </si>
  <si>
    <t>Świadczenia z zakresu pomocy zdrowotnej dla nauczycieli( wynikające z Karty nauczyciela)</t>
  </si>
  <si>
    <t>803 - Szkolnictwo wyższe</t>
  </si>
  <si>
    <t>80395 - Pozostała działalność</t>
  </si>
  <si>
    <t>Dotacja celowa dla Państwowej Wyższej Szkoły Zawodowej w Wałczu</t>
  </si>
  <si>
    <t>Wsparcie prorozwojowej działalności naukowej</t>
  </si>
  <si>
    <t>WPF - Projekt pn."Akademia Zmienia Szczecin - Modernizacja Pałacu pod Globusem" w ramach RPO WZ</t>
  </si>
  <si>
    <t>WPF - Modernizacja budynku internatu przy pl. Orła Bialego 2 w Szczecinie Akademii Sztuki w Szczecinie</t>
  </si>
  <si>
    <t>851 - Ochrona zdrowia</t>
  </si>
  <si>
    <t>85111 - Szpitale ogólne</t>
  </si>
  <si>
    <t>Koszty zabezpieczenia technicznego obiektów i placu budowy inwestycji - Szpital Wojewódzki Koszalin ul. Leśna 9.</t>
  </si>
  <si>
    <t>Dotacje celowe dla placówek ochrony zdrowia na prace modernizacyjne i zakup sprzętu medycznego</t>
  </si>
  <si>
    <t>WPF - Centrum Zabiegowe z zapleczem łóżkowym w Szpitalu Wojewódzkim w Szczecinie</t>
  </si>
  <si>
    <t>WPF- Rozbudowa cz. środkowej budynku głównego wraz z dostosowaniem oddziałów chirurgicznych do wymogów fachowo-sanitarnych w Specjalistycznym Szpitalu im. A. Sokołowskiego w Szczecinie - Zdunowie</t>
  </si>
  <si>
    <t>WPF - Rozbudowa Szpitala Dziecięcego SPSZOZ "Zdroje" - utworzenie Zachodniopomorskiego Centrum Opieki Nad Kobietą i Dzieckiem</t>
  </si>
  <si>
    <t>85117 - Zakłady opiekuńczo-lecznicze i pielęgnacyjno-opiekuńcze</t>
  </si>
  <si>
    <t>85118 - Szpitale uzdrowiskowe</t>
  </si>
  <si>
    <t>85121 - Lecznictwo ambulatoryjne</t>
  </si>
  <si>
    <t>Koszty likwidacji wojewódzkich zakładów opieki zdrowotnej</t>
  </si>
  <si>
    <t>85141 - Ratownictwo medyczne</t>
  </si>
  <si>
    <t>85148 - Medycyna pracy</t>
  </si>
  <si>
    <t>Zakup usług zdrowotnych w zakresie medycyny pracy</t>
  </si>
  <si>
    <t>85149 - Programy polityki zdrowotnej</t>
  </si>
  <si>
    <t>Dotacje podmiotowe dla placówek ochrony zdrowia na realizację wojewódzkich programów zdrowotnych</t>
  </si>
  <si>
    <t>Programy polityki zdrowotnej</t>
  </si>
  <si>
    <t>85152 - Zapobieganie i zwalczanie AIDS</t>
  </si>
  <si>
    <t>85153 - Zwalczanie narkomanii</t>
  </si>
  <si>
    <t>Wojewódzki Program Przeciwdziałania Uzależnieniom</t>
  </si>
  <si>
    <t>85154 - Przeciwdziałanie alkoholizmowi</t>
  </si>
  <si>
    <t>Dotacje celowe dla placówek ochrony zdrowia na zadania wynikające z Wojewódzkiego Programu Przeciwdziałania Uzależnieniom</t>
  </si>
  <si>
    <t>85156 - Składki na ubezpieczenie zdrowotne oraz świadczenia dla osób nieobjętych obowiązkiem ubezpieczenia zdrowotnego</t>
  </si>
  <si>
    <t>Finansowanie pomocy zdrowotnej dla uczniów którzy nie podlegają obowiązkowi ubezpieczenia zdrowotnego z innych tytułów</t>
  </si>
  <si>
    <t>85195 - Pozostała działalność</t>
  </si>
  <si>
    <t>Działania na rzecz profilaktyki i promocji zdrowia psychicznego</t>
  </si>
  <si>
    <t>Inne zadania z zakresu ochrony zdrowia</t>
  </si>
  <si>
    <t>Rekompensaty dla członków Rad Społecznych zakładów opieki zdrowotnej</t>
  </si>
  <si>
    <t>Dotacje inwestycyjne w ramach  Osi  VII  RPO</t>
  </si>
  <si>
    <t>852 - Pomoc społeczna</t>
  </si>
  <si>
    <t>85205 - Zadania w zakresie przeciwdziałania przemocy w rodzinie</t>
  </si>
  <si>
    <t>Wojewódzki Program Przeciwdziałania Przemocy w Rodzinie</t>
  </si>
  <si>
    <t>85212 - Świadczenia rodzinne, świadczenie z funduszu alimentacyjnego oraz składki na ubezpieczenia emerytalne i rentowe z ubezpieczenia społecznego</t>
  </si>
  <si>
    <t>85217 - Regionalne ośrodki polityki społecznej</t>
  </si>
  <si>
    <t>Realizacja zadań publicznych poza konkursem ofert</t>
  </si>
  <si>
    <t>Zadania w zakresie polityki społecznej</t>
  </si>
  <si>
    <t>85226 - Ośrodki adopcyjno-opiekuńcze</t>
  </si>
  <si>
    <t>Ośrodki adopcyjne</t>
  </si>
  <si>
    <t>853 - Pozostałe zadania w zakresie polityki społecznej</t>
  </si>
  <si>
    <t>85311 - Rehabilitacja zawodowa i społeczna osób niepełnosprawnych</t>
  </si>
  <si>
    <t>Dotacja celowa na współfinansowanie kosztów działania zakładów aktywności zawodowej</t>
  </si>
  <si>
    <t>85325 - Fundusz Gwarantowanych Świadczeń Pracowniczych</t>
  </si>
  <si>
    <t>Realizacja zadań Funduszu Gwarantowanych Świadczeń Pracowniczych</t>
  </si>
  <si>
    <t>85332 - Wojewódzkie urzędy pracy</t>
  </si>
  <si>
    <t>WPF - Priorytet X Pomoc Techniczna w ramach PO Kapitał Ludzki</t>
  </si>
  <si>
    <t>WPF - Priorytet X Pomoc Techniczna w ramach PO Kapitał Ludzki - środki w ramach ROEFS</t>
  </si>
  <si>
    <t>Bieżące utrzymanie i działalność Wojewódzkiego Urzędu Pracy w Szczecinie</t>
  </si>
  <si>
    <t>WPF - Wydatki inwestycyjne w ramach Priorytetu X Pomoc Techniczna PO Kapitał Ludzki</t>
  </si>
  <si>
    <t>85395 - Pozostała działalność</t>
  </si>
  <si>
    <t>Priorytet VII, Działanie 7.1 w ramach PO Kapitał Ludzki</t>
  </si>
  <si>
    <t>Priorytet VI, Działanie 6.1 w ramach PO Kapitał Ludzki</t>
  </si>
  <si>
    <t>Priorytet VI, Działanie 6.3 w ramach PO Kapitał Ludzki</t>
  </si>
  <si>
    <t>Priorytet VII, Działanie 7.2 w ramach PO Kapitał Ludzki</t>
  </si>
  <si>
    <t>Priorytet VII, Działanie 7.3 w ramach PO Kapitał Ludzki</t>
  </si>
  <si>
    <t>Priorytet IX, Działanie 9.1 w ramach PO Kapitał Ludzki</t>
  </si>
  <si>
    <t>Priorytet IX, Działanie 9.2 w ramach PO Kapitał Ludzki</t>
  </si>
  <si>
    <t>Priorytet IX, Działanie 9.3 w ramach PO Kapitał Ludzki</t>
  </si>
  <si>
    <t>Priorytet IX, Działanie 9.4 w ramach PO Kapitał Ludzki</t>
  </si>
  <si>
    <t>Priorytet IX, Działanie 9.5 w ramach PO Kapitał Ludzki</t>
  </si>
  <si>
    <t>WPF - Projekt pn. "Zachodniopomorskie talenty - regionalny system stypendialny" w ramach Działania 9.1 PO KL</t>
  </si>
  <si>
    <t>WPF - Projekt pn. "Piramida Kompetencji" w ramach działania 6.1 PO KL</t>
  </si>
  <si>
    <t>Prioryet VII, Działanie 7.4 w ramach PO Kapitał Ludzki</t>
  </si>
  <si>
    <t>Priorytet IX, Działanie 9.6 w ramach PO Kapitał Ludzki</t>
  </si>
  <si>
    <t>WPF - Projekt pn.: Profesjonalne kadry - lepsze jutro II w ramach działania 7.1 PO KL</t>
  </si>
  <si>
    <t>WPF - Projekt pn. "Piramida Kompetencji - II edycja" w ramach działania 6.1 PO KL</t>
  </si>
  <si>
    <t>WPF - Projekt pn.: "Zachodniopomorskie talenty - regionalny system stypendialny - IV edycja" w ramach Działania 9.1 PO KL</t>
  </si>
  <si>
    <t>854 - Edukacyjna opieka wychowawcza</t>
  </si>
  <si>
    <t>85407 - Placówki wychowania pozaszkolnego</t>
  </si>
  <si>
    <t>Edukacyjna opieka wychowawcza</t>
  </si>
  <si>
    <t>85410 - Internaty i bursy szkolne</t>
  </si>
  <si>
    <t>Świadczenie z zakresu pomocy zdrowotnej dla nauczycieli (wynikające z Karty Nauczyciela)</t>
  </si>
  <si>
    <t>Prowadzenie internatu przy WZSP w Szczecinie</t>
  </si>
  <si>
    <t>Prowadzenie internatu przy I Liceum Ogólnokształcącym w Białym Borze</t>
  </si>
  <si>
    <t>Prowadzenie internatu przy Zespole Kolegiów Nauczycielskich w Wałczu</t>
  </si>
  <si>
    <t>85415 - Pomoc materialna dla uczniów</t>
  </si>
  <si>
    <t>Pomoc materialna dla uczniów i słuchaczy wojewódzkich placówek oświatowych</t>
  </si>
  <si>
    <t>85446 - Dokształcanie i doskonalenie nauczycieli</t>
  </si>
  <si>
    <t>85495 - Pozostała działalność</t>
  </si>
  <si>
    <t>900 - Gospodarka komunalna i ochrona środowiska</t>
  </si>
  <si>
    <t>90001 - Gospodarka ściekowa i ochrona wód</t>
  </si>
  <si>
    <t>Pozostałe zadania w zakresie ochrony środowiska</t>
  </si>
  <si>
    <t>90002 - Gospodarka odpadami</t>
  </si>
  <si>
    <t>90005 - Ochrona powietrza atmosferycznego i klimatu</t>
  </si>
  <si>
    <t>Ochrona powietrza atmosferycznego i klimatu</t>
  </si>
  <si>
    <t>90008 - Ochrona różnorodności biologicznej i krajobrazu</t>
  </si>
  <si>
    <t>90020 - Wpływy i wydatki związane z gromadzeniem środków z opłat produktowych</t>
  </si>
  <si>
    <t>Koszty egzekucyjne związane z opłatami produktowymi</t>
  </si>
  <si>
    <t>90095 - Pozostała działalność</t>
  </si>
  <si>
    <t>Wdrażanie Programu Ochrony Środowiska Województwa Zachodniopomorskiego</t>
  </si>
  <si>
    <t>System do weryfikacji opłat środowiskowych i zarządzania środkami finansowymi</t>
  </si>
  <si>
    <t>921 - Kultura i ochrona dziedzictwa narodowego</t>
  </si>
  <si>
    <t>92105 - Pozostałe zadania w zakresie kultury</t>
  </si>
  <si>
    <t>Pozostałe zadania w zakresie kultury</t>
  </si>
  <si>
    <t>92106 - Teatry</t>
  </si>
  <si>
    <t>Dotacja podmiotowa dla Teatru Polskiego w Szczecinie</t>
  </si>
  <si>
    <t>Dotacja podmiotowa dla Opery na Zamku w Szczecinie</t>
  </si>
  <si>
    <t>Dofinansowanie działalności Bałtyckiego Teatru Dramatycznego w Koszalinie</t>
  </si>
  <si>
    <t>Dotacja celowa dla Opery na Zamku w Szczecinie na pokrycie części kosztów związanych z przebudową Opery na Zamku i jej funkcjonowaniem w siedzibie zastępczej</t>
  </si>
  <si>
    <t>Dotacje celowe dla Teatru Polskiego w Szczecinie na realizację zadań bieżących</t>
  </si>
  <si>
    <t>WPF - Przebudowa Opery na Zamku w Szczecinie</t>
  </si>
  <si>
    <t>WPF - Rozbudowa Teatru Polskiego w Szczecinie</t>
  </si>
  <si>
    <t>92108 - Filharmonie, orkiestry, chóry i kapele</t>
  </si>
  <si>
    <t>Dofinansowanie działalności Filharmonii w Koszalinie</t>
  </si>
  <si>
    <t>92109 - Domy i ośrodki kultury, świetlice i kluby</t>
  </si>
  <si>
    <t>Dotacja podmiotowa dla Zamku Książąt Pomorskich w Szczecinie</t>
  </si>
  <si>
    <t>Współprowadzenie Ośrodka Teatralnego Kana jako wspólnej instytucji kultury  Województwa Zachodniopomorskiego i Miasta Szczecin</t>
  </si>
  <si>
    <t>Dotacja celowa dla Zamku Książąt Pomorskich w Szczecinie na Zachodniopomorski Fundusz Filmowy</t>
  </si>
  <si>
    <t>Dotacje celowe dla Ośrodka Teatralnego Kana w Szczecinie na realizację zadań bieżących</t>
  </si>
  <si>
    <t>Dotacje celowe dla Zamku Książąt Pomorskich w Szczecinie na realizację zadań bieżących</t>
  </si>
  <si>
    <t>WPF - Modernizacja  skrzydła  północnego Zamku Książąt Pomorskich w Szczecinie</t>
  </si>
  <si>
    <t>Dotacje celowe dla Ośrodka Teatralnego Kana w Szczecinie na realizację zadań lub zakupów inwestycyjnych</t>
  </si>
  <si>
    <t>92116 - Biblioteki</t>
  </si>
  <si>
    <t>Dotacja podmiotowa dla Książnicy Pomorskiej  w Szczecinie</t>
  </si>
  <si>
    <t>Dotacja celowa dla Książnicy Pomorskiej w Szczecinie na utworzenie elektronicznego  leksykonu o historii i kulturze Pomorza Zachodniego</t>
  </si>
  <si>
    <t>Dotacje celowe dla Książnicy Pomorskiej w Szczecinie na realizację zadań bieżących</t>
  </si>
  <si>
    <t>92118 - Muzea</t>
  </si>
  <si>
    <t>Dotacja podmiotowa dla Muzeum Narodowego w Szczecinie</t>
  </si>
  <si>
    <t>Dotacja celowa dla Muzeum Narodowego w Szczecinie na sfinansowanie konkursu na projekt koncepcji wystawy stałej w związku z realizacją zadania "Budowa pawilonu wystawowego służącego celom CD Przełomy"</t>
  </si>
  <si>
    <t>Dotacja celowa dla Muzeum Narodowego w Szczecinie na sprowadzenie obiektów muzealnych wywiezionych po 1945 roku do Warszawy, w tym m.in. kopii rzeźby Mojżesza</t>
  </si>
  <si>
    <t>Dotacja celowa dla Muzeum Narodowego w Szczecinie na organizowanie wystaw i obchodów z okazji 100 - lecia budynku Muzeum na Wałach Chrobrego</t>
  </si>
  <si>
    <t>Dotacje celowe dla Muzeum Narodowego w Szczecinie na realizację zadań bieżących</t>
  </si>
  <si>
    <t>WPF - Rozbudowa Muzeum Narodowego w Szczecinie - Muzeum Morskie</t>
  </si>
  <si>
    <t>WPF -  Budowa pawilonu wystawowego służącego celom Centrum Dialogu Przełomy</t>
  </si>
  <si>
    <t>Dotacje celowe dla Muzeum Narodowego w Szczecinie na realizację zadań lub zakupów inwestycyjnych</t>
  </si>
  <si>
    <t>92119 - Ośrodki ochrony i dokumentacji zabytków</t>
  </si>
  <si>
    <t xml:space="preserve">Dotacja podmiotowa dla Biura Dokumentacji Zabytków w Szczecinie </t>
  </si>
  <si>
    <t>92120 - Ochrona zabytków i opieka nad zabytkami</t>
  </si>
  <si>
    <t xml:space="preserve">Dotacje celowe na dofinansowanie prac remont. i konserw. obiektów zabytkowych </t>
  </si>
  <si>
    <t>92195 - Pozostała działalność</t>
  </si>
  <si>
    <t>Dotacje inwestycyjne w ramach  Osi  VI  RPO</t>
  </si>
  <si>
    <t>925 - Ogrody botaniczne i zoologiczne oraz naturalne obszary i obiekty chronionej przyrody</t>
  </si>
  <si>
    <t>92502 - Parki krajobrazowe</t>
  </si>
  <si>
    <t>Bieżąca działalność Zespołu Parków Krajobrazowych Województwa Zachodniopomorskiego</t>
  </si>
  <si>
    <t>926 - Kultura fizyczna</t>
  </si>
  <si>
    <t>92605 - Zadania w zakresie kultury fizycznej</t>
  </si>
  <si>
    <t>Zadania w zakresie kultury fizycznej i sportu</t>
  </si>
  <si>
    <t>92695 - Pozostała działalność</t>
  </si>
  <si>
    <t>Współorganizacja imprez sportowych</t>
  </si>
  <si>
    <t>Projekt pn. "XV Festiwal Młodzieży Euroregionu Pomerania" w ramach EWT</t>
  </si>
  <si>
    <t>II. WYDATKI ZWIĄZANE Z REALIZACJĄ ZADAŃ ZLECONYCH</t>
  </si>
  <si>
    <t>Bieżące utrzymanie urządzeń melioracji wodnych</t>
  </si>
  <si>
    <t>Rezerwa celowa - bieżące utrzymanie urządzeń melioracji wodnych</t>
  </si>
  <si>
    <t>Budowa i modernizacja urządzeń melioracji wodnych</t>
  </si>
  <si>
    <t>Program dla Odry 2006</t>
  </si>
  <si>
    <t>01078 - Usuwanie skutków klęsk żywiołowych</t>
  </si>
  <si>
    <t>Dotacje dla firm wykonujących pasażerskie regionalne przewozy autobusowe - rekompensata ustawowych ulg i zwolnień w opłatach za przewóz</t>
  </si>
  <si>
    <t xml:space="preserve">71005 - Prace geologiczne (nieinwestycyjne) </t>
  </si>
  <si>
    <t>Pozostałe zadania związane z pracami geologicznymi</t>
  </si>
  <si>
    <t>Zadania z zakresu gospodarki wodnej</t>
  </si>
  <si>
    <t>Zadania wynikające z ustawy o ochronie zdrowia psychicznego</t>
  </si>
  <si>
    <t>Koordynacja systemów zabezpieczenia społecznego</t>
  </si>
  <si>
    <t>Bieżąca działanlość Publicznego Ośrodka Adopcyjnego w Szczecinie</t>
  </si>
  <si>
    <t>Bieżąca działalność Publicznego Ośrodka Adopcyjnego w Koszalinie</t>
  </si>
  <si>
    <t>Wypłata świadczeń poborowym oraz obsługa służby zastępczej</t>
  </si>
  <si>
    <t>Plan gospodarki odpadami dla Województwa Zachodniopomorskiego</t>
  </si>
  <si>
    <t>Świadczenia z zakresu pomocy zdrowotnej dla nauczycieli (wynikające z Karty nauczyciela)</t>
  </si>
  <si>
    <t>Naprawa pojazdów szynowych w zakresie nieobjętym ubezpieczeniem casco</t>
  </si>
  <si>
    <t>WYDATKI  NA 2013 ROK  WG  DZIEDZIN  DZIAŁALNOŚCI</t>
  </si>
  <si>
    <t>Wyszczególnienie</t>
  </si>
  <si>
    <t>Wykonanie</t>
  </si>
  <si>
    <t>Struktura</t>
  </si>
  <si>
    <t>1</t>
  </si>
  <si>
    <t>2</t>
  </si>
  <si>
    <t>3</t>
  </si>
  <si>
    <t>4</t>
  </si>
  <si>
    <t>Transport, łączność i zaopatrzenie w energię</t>
  </si>
  <si>
    <t xml:space="preserve">Polityka społeczna i rozwój przedsiębiorczości </t>
  </si>
  <si>
    <t>Administracja i bezpieczeństwo publiczne</t>
  </si>
  <si>
    <t xml:space="preserve">Kultura, sport i turystyka </t>
  </si>
  <si>
    <t xml:space="preserve">Rolnictwo, rybactwo i ochrona środowiska </t>
  </si>
  <si>
    <t xml:space="preserve">Ochrona zdrowia i pomoc społeczna   </t>
  </si>
  <si>
    <t>Edukacja, opieka wychowawcza oraz nauka</t>
  </si>
  <si>
    <t xml:space="preserve">Rezerwa i finanse </t>
  </si>
  <si>
    <t xml:space="preserve">Gospodarka mieszkaniowa i planowanie przestrzenne </t>
  </si>
  <si>
    <t>WYSZCZEGÓLNIENIE</t>
  </si>
  <si>
    <t>Plan po zmianach na 30.06.2013</t>
  </si>
  <si>
    <t xml:space="preserve">                                      </t>
  </si>
  <si>
    <t xml:space="preserve">WPF -PROW - Działanie 125, Schemat II </t>
  </si>
  <si>
    <t xml:space="preserve"> WPF - Budowa niebieskiego korytarza ekologicznego wzdłuż doliny rzeki Iny i jej dopływów w ramach Instrumentu Finansowego LIFE+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</si>
</sst>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3" x14ac:knownFonts="1">
    <font>
      <sz val="11"/>
      <color indexed="8"/>
      <name val="Calibri"/>
      <family val="2"/>
      <charset val="238"/>
    </font>
    <font>
      <b/>
      <sz val="19"/>
      <color indexed="8"/>
      <name val="Arial Narrow"/>
      <family val="2"/>
      <charset val="238"/>
    </font>
    <font>
      <b/>
      <sz val="16"/>
      <color indexed="8"/>
      <name val="Arial"/>
      <family val="2"/>
      <charset val="238"/>
    </font>
    <font>
      <b/>
      <sz val="16"/>
      <color indexed="8"/>
      <name val="Arial Narrow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"/>
      <family val="2"/>
    </font>
    <font>
      <sz val="12"/>
      <color rgb="FF0000FF"/>
      <name val="Times New Roman"/>
      <family val="1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auto="1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rgb="FF000000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17" fillId="8" borderId="14" applyNumberFormat="0" applyProtection="0">
      <alignment vertical="center"/>
    </xf>
  </cellStyleXfs>
  <cellXfs count="176">
    <xf numFmtId="0" fontId="0" fillId="0" borderId="0" xfId="0"/>
    <xf numFmtId="0" fontId="2" fillId="2" borderId="0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vertical="top" wrapText="1"/>
    </xf>
    <xf numFmtId="0" fontId="2" fillId="2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top" wrapText="1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12" fillId="0" borderId="2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4" fillId="0" borderId="2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4" fillId="2" borderId="8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1" fillId="2" borderId="8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5" fillId="3" borderId="15" xfId="0" applyNumberFormat="1" applyFont="1" applyFill="1" applyBorder="1" applyAlignment="1" applyProtection="1">
      <alignment horizontal="center" vertical="center" wrapText="1"/>
    </xf>
    <xf numFmtId="0" fontId="5" fillId="3" borderId="15" xfId="0" quotePrefix="1" applyNumberFormat="1" applyFont="1" applyFill="1" applyBorder="1" applyAlignment="1" applyProtection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3" fontId="9" fillId="0" borderId="15" xfId="0" applyNumberFormat="1" applyFont="1" applyFill="1" applyBorder="1" applyAlignment="1" applyProtection="1">
      <alignment vertical="center" wrapText="1"/>
    </xf>
    <xf numFmtId="3" fontId="10" fillId="0" borderId="15" xfId="0" applyNumberFormat="1" applyFont="1" applyFill="1" applyBorder="1" applyAlignment="1" applyProtection="1">
      <alignment horizontal="right" vertical="center" wrapText="1"/>
    </xf>
    <xf numFmtId="3" fontId="5" fillId="5" borderId="15" xfId="0" applyNumberFormat="1" applyFont="1" applyFill="1" applyBorder="1" applyAlignment="1" applyProtection="1">
      <alignment horizontal="right" vertical="center" wrapText="1"/>
    </xf>
    <xf numFmtId="3" fontId="5" fillId="6" borderId="15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3" fontId="11" fillId="7" borderId="15" xfId="0" applyNumberFormat="1" applyFont="1" applyFill="1" applyBorder="1" applyAlignment="1" applyProtection="1">
      <alignment horizontal="right" vertical="center" wrapText="1"/>
    </xf>
    <xf numFmtId="3" fontId="13" fillId="0" borderId="15" xfId="0" applyNumberFormat="1" applyFont="1" applyFill="1" applyBorder="1" applyAlignment="1" applyProtection="1">
      <alignment vertical="center" wrapText="1"/>
    </xf>
    <xf numFmtId="3" fontId="9" fillId="0" borderId="17" xfId="0" applyNumberFormat="1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vertical="center" wrapText="1"/>
    </xf>
    <xf numFmtId="3" fontId="9" fillId="0" borderId="18" xfId="0" applyNumberFormat="1" applyFont="1" applyFill="1" applyBorder="1" applyAlignment="1" applyProtection="1">
      <alignment vertical="center" wrapText="1"/>
    </xf>
    <xf numFmtId="3" fontId="10" fillId="4" borderId="19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2" fillId="0" borderId="18" xfId="0" applyNumberFormat="1" applyFont="1" applyFill="1" applyBorder="1" applyAlignment="1" applyProtection="1">
      <alignment vertical="center" wrapText="1"/>
    </xf>
    <xf numFmtId="0" fontId="12" fillId="0" borderId="18" xfId="0" applyNumberFormat="1" applyFont="1" applyFill="1" applyBorder="1" applyAlignment="1" applyProtection="1">
      <alignment horizontal="left" vertical="center" wrapText="1"/>
    </xf>
    <xf numFmtId="3" fontId="10" fillId="0" borderId="17" xfId="0" applyNumberFormat="1" applyFont="1" applyFill="1" applyBorder="1" applyAlignment="1" applyProtection="1">
      <alignment horizontal="right" vertical="center" wrapText="1"/>
    </xf>
    <xf numFmtId="0" fontId="14" fillId="2" borderId="29" xfId="0" applyNumberFormat="1" applyFont="1" applyFill="1" applyBorder="1" applyAlignment="1" applyProtection="1">
      <alignment horizontal="left" vertical="center" wrapText="1"/>
    </xf>
    <xf numFmtId="0" fontId="14" fillId="0" borderId="29" xfId="0" applyNumberFormat="1" applyFont="1" applyFill="1" applyBorder="1" applyAlignment="1" applyProtection="1">
      <alignment horizontal="left" vertical="center" wrapText="1"/>
    </xf>
    <xf numFmtId="3" fontId="5" fillId="6" borderId="21" xfId="0" applyNumberFormat="1" applyFont="1" applyFill="1" applyBorder="1" applyAlignment="1" applyProtection="1">
      <alignment horizontal="right" vertical="center" wrapText="1"/>
    </xf>
    <xf numFmtId="0" fontId="14" fillId="2" borderId="15" xfId="0" applyNumberFormat="1" applyFont="1" applyFill="1" applyBorder="1" applyAlignment="1" applyProtection="1">
      <alignment horizontal="left" vertical="center" wrapText="1"/>
    </xf>
    <xf numFmtId="0" fontId="14" fillId="2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5" fillId="3" borderId="15" xfId="0" applyNumberFormat="1" applyFont="1" applyFill="1" applyBorder="1" applyAlignment="1" applyProtection="1">
      <alignment horizontal="left" vertical="center" wrapText="1"/>
    </xf>
    <xf numFmtId="0" fontId="6" fillId="3" borderId="15" xfId="0" applyNumberFormat="1" applyFont="1" applyFill="1" applyBorder="1" applyAlignment="1" applyProtection="1">
      <alignment horizontal="center" vertical="center" wrapText="1"/>
    </xf>
    <xf numFmtId="0" fontId="14" fillId="2" borderId="25" xfId="0" applyNumberFormat="1" applyFont="1" applyFill="1" applyBorder="1" applyAlignment="1" applyProtection="1">
      <alignment vertical="center" wrapText="1"/>
    </xf>
    <xf numFmtId="0" fontId="14" fillId="2" borderId="27" xfId="0" applyNumberFormat="1" applyFont="1" applyFill="1" applyBorder="1" applyAlignment="1" applyProtection="1">
      <alignment vertical="center" wrapText="1"/>
    </xf>
    <xf numFmtId="0" fontId="11" fillId="2" borderId="28" xfId="0" applyNumberFormat="1" applyFont="1" applyFill="1" applyBorder="1" applyAlignment="1" applyProtection="1">
      <alignment horizontal="left" vertical="center" wrapText="1"/>
    </xf>
    <xf numFmtId="0" fontId="18" fillId="0" borderId="0" xfId="0" applyFont="1"/>
    <xf numFmtId="0" fontId="12" fillId="0" borderId="37" xfId="0" applyNumberFormat="1" applyFont="1" applyFill="1" applyBorder="1" applyAlignment="1" applyProtection="1">
      <alignment vertical="center" wrapText="1"/>
    </xf>
    <xf numFmtId="0" fontId="12" fillId="0" borderId="37" xfId="0" applyNumberFormat="1" applyFont="1" applyFill="1" applyBorder="1" applyAlignment="1" applyProtection="1">
      <alignment horizontal="left" vertical="center" wrapText="1"/>
    </xf>
    <xf numFmtId="3" fontId="10" fillId="4" borderId="36" xfId="0" applyNumberFormat="1" applyFont="1" applyFill="1" applyBorder="1" applyAlignment="1" applyProtection="1">
      <alignment vertical="center" wrapText="1"/>
    </xf>
    <xf numFmtId="0" fontId="19" fillId="0" borderId="0" xfId="0" applyFont="1"/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1" xfId="0" quotePrefix="1" applyFont="1" applyBorder="1" applyAlignment="1">
      <alignment horizontal="center" vertical="center"/>
    </xf>
    <xf numFmtId="0" fontId="22" fillId="0" borderId="42" xfId="0" quotePrefix="1" applyFont="1" applyBorder="1" applyAlignment="1">
      <alignment horizontal="center" vertical="center" wrapText="1"/>
    </xf>
    <xf numFmtId="0" fontId="22" fillId="0" borderId="42" xfId="0" quotePrefix="1" applyFont="1" applyBorder="1" applyAlignment="1">
      <alignment horizontal="center" vertical="center"/>
    </xf>
    <xf numFmtId="0" fontId="22" fillId="0" borderId="43" xfId="0" quotePrefix="1" applyFont="1" applyBorder="1" applyAlignment="1">
      <alignment horizontal="center" vertical="center"/>
    </xf>
    <xf numFmtId="0" fontId="19" fillId="0" borderId="44" xfId="0" applyFont="1" applyBorder="1"/>
    <xf numFmtId="3" fontId="19" fillId="0" borderId="15" xfId="0" applyNumberFormat="1" applyFont="1" applyBorder="1"/>
    <xf numFmtId="164" fontId="19" fillId="0" borderId="45" xfId="0" applyNumberFormat="1" applyFont="1" applyBorder="1"/>
    <xf numFmtId="0" fontId="19" fillId="0" borderId="41" xfId="0" applyFont="1" applyBorder="1"/>
    <xf numFmtId="3" fontId="19" fillId="0" borderId="17" xfId="0" applyNumberFormat="1" applyFont="1" applyBorder="1"/>
    <xf numFmtId="0" fontId="19" fillId="0" borderId="46" xfId="0" applyFont="1" applyBorder="1"/>
    <xf numFmtId="3" fontId="21" fillId="4" borderId="47" xfId="0" applyNumberFormat="1" applyFont="1" applyFill="1" applyBorder="1" applyAlignment="1">
      <alignment horizontal="center" vertical="center"/>
    </xf>
    <xf numFmtId="3" fontId="21" fillId="4" borderId="47" xfId="0" applyNumberFormat="1" applyFont="1" applyFill="1" applyBorder="1" applyAlignment="1">
      <alignment vertical="center"/>
    </xf>
    <xf numFmtId="165" fontId="21" fillId="4" borderId="48" xfId="0" applyNumberFormat="1" applyFont="1" applyFill="1" applyBorder="1" applyAlignment="1">
      <alignment vertical="center"/>
    </xf>
    <xf numFmtId="3" fontId="19" fillId="0" borderId="0" xfId="0" applyNumberFormat="1" applyFont="1"/>
    <xf numFmtId="165" fontId="5" fillId="5" borderId="15" xfId="0" applyNumberFormat="1" applyFont="1" applyFill="1" applyBorder="1" applyAlignment="1" applyProtection="1">
      <alignment horizontal="right" vertical="center" wrapText="1"/>
    </xf>
    <xf numFmtId="165" fontId="5" fillId="6" borderId="15" xfId="0" applyNumberFormat="1" applyFont="1" applyFill="1" applyBorder="1" applyAlignment="1" applyProtection="1">
      <alignment horizontal="right" vertical="center" wrapText="1"/>
    </xf>
    <xf numFmtId="165" fontId="11" fillId="0" borderId="15" xfId="0" applyNumberFormat="1" applyFont="1" applyFill="1" applyBorder="1" applyAlignment="1" applyProtection="1">
      <alignment horizontal="right" vertical="center" wrapText="1"/>
    </xf>
    <xf numFmtId="165" fontId="10" fillId="0" borderId="16" xfId="0" applyNumberFormat="1" applyFont="1" applyFill="1" applyBorder="1" applyAlignment="1" applyProtection="1">
      <alignment horizontal="right" vertical="center" wrapText="1"/>
    </xf>
    <xf numFmtId="165" fontId="12" fillId="0" borderId="18" xfId="0" applyNumberFormat="1" applyFont="1" applyFill="1" applyBorder="1" applyAlignment="1" applyProtection="1">
      <alignment horizontal="right" vertical="center" wrapText="1"/>
    </xf>
    <xf numFmtId="165" fontId="10" fillId="0" borderId="17" xfId="0" applyNumberFormat="1" applyFont="1" applyFill="1" applyBorder="1" applyAlignment="1" applyProtection="1">
      <alignment horizontal="right" vertical="center" wrapText="1"/>
    </xf>
    <xf numFmtId="165" fontId="10" fillId="0" borderId="15" xfId="0" applyNumberFormat="1" applyFont="1" applyFill="1" applyBorder="1" applyAlignment="1" applyProtection="1">
      <alignment horizontal="right" vertical="center" wrapText="1"/>
    </xf>
    <xf numFmtId="165" fontId="10" fillId="4" borderId="36" xfId="0" applyNumberFormat="1" applyFont="1" applyFill="1" applyBorder="1" applyAlignment="1" applyProtection="1">
      <alignment horizontal="right" vertical="center" wrapText="1"/>
    </xf>
    <xf numFmtId="165" fontId="12" fillId="0" borderId="37" xfId="0" applyNumberFormat="1" applyFont="1" applyFill="1" applyBorder="1" applyAlignment="1" applyProtection="1">
      <alignment horizontal="right" vertical="center" wrapText="1"/>
    </xf>
    <xf numFmtId="165" fontId="5" fillId="6" borderId="15" xfId="0" applyNumberFormat="1" applyFont="1" applyFill="1" applyBorder="1" applyAlignment="1" applyProtection="1">
      <alignment vertical="center" wrapText="1"/>
    </xf>
    <xf numFmtId="165" fontId="11" fillId="0" borderId="15" xfId="0" applyNumberFormat="1" applyFont="1" applyFill="1" applyBorder="1" applyAlignment="1" applyProtection="1">
      <alignment vertical="center" wrapText="1"/>
    </xf>
    <xf numFmtId="165" fontId="5" fillId="5" borderId="15" xfId="0" applyNumberFormat="1" applyFont="1" applyFill="1" applyBorder="1" applyAlignment="1" applyProtection="1">
      <alignment vertical="center" wrapText="1"/>
    </xf>
    <xf numFmtId="165" fontId="11" fillId="7" borderId="15" xfId="0" applyNumberFormat="1" applyFont="1" applyFill="1" applyBorder="1" applyAlignment="1" applyProtection="1">
      <alignment vertical="center" wrapText="1"/>
    </xf>
    <xf numFmtId="165" fontId="10" fillId="4" borderId="19" xfId="0" applyNumberFormat="1" applyFont="1" applyFill="1" applyBorder="1" applyAlignment="1" applyProtection="1">
      <alignment vertical="center" wrapText="1"/>
    </xf>
    <xf numFmtId="165" fontId="12" fillId="0" borderId="18" xfId="0" applyNumberFormat="1" applyFont="1" applyFill="1" applyBorder="1" applyAlignment="1" applyProtection="1">
      <alignment vertical="center" wrapText="1"/>
    </xf>
    <xf numFmtId="165" fontId="13" fillId="0" borderId="17" xfId="0" applyNumberFormat="1" applyFont="1" applyFill="1" applyBorder="1" applyAlignment="1" applyProtection="1">
      <alignment vertical="center" wrapText="1"/>
    </xf>
    <xf numFmtId="165" fontId="13" fillId="0" borderId="15" xfId="0" applyNumberFormat="1" applyFont="1" applyFill="1" applyBorder="1" applyAlignment="1" applyProtection="1">
      <alignment vertical="center" wrapText="1"/>
    </xf>
    <xf numFmtId="3" fontId="0" fillId="0" borderId="0" xfId="0" applyNumberFormat="1"/>
    <xf numFmtId="0" fontId="11" fillId="2" borderId="31" xfId="0" applyNumberFormat="1" applyFont="1" applyFill="1" applyBorder="1" applyAlignment="1" applyProtection="1">
      <alignment vertical="center" wrapText="1"/>
    </xf>
    <xf numFmtId="0" fontId="11" fillId="2" borderId="26" xfId="0" applyNumberFormat="1" applyFont="1" applyFill="1" applyBorder="1" applyAlignment="1" applyProtection="1">
      <alignment vertical="center" wrapText="1"/>
    </xf>
    <xf numFmtId="0" fontId="11" fillId="2" borderId="25" xfId="0" applyNumberFormat="1" applyFont="1" applyFill="1" applyBorder="1" applyAlignment="1" applyProtection="1">
      <alignment vertical="center" wrapText="1"/>
    </xf>
    <xf numFmtId="0" fontId="11" fillId="0" borderId="31" xfId="0" applyNumberFormat="1" applyFont="1" applyFill="1" applyBorder="1" applyAlignment="1" applyProtection="1">
      <alignment vertical="center" wrapText="1"/>
    </xf>
    <xf numFmtId="0" fontId="11" fillId="0" borderId="26" xfId="0" applyNumberFormat="1" applyFont="1" applyFill="1" applyBorder="1" applyAlignment="1" applyProtection="1">
      <alignment vertical="center" wrapText="1"/>
    </xf>
    <xf numFmtId="0" fontId="11" fillId="0" borderId="30" xfId="0" applyNumberFormat="1" applyFont="1" applyFill="1" applyBorder="1" applyAlignment="1" applyProtection="1">
      <alignment vertical="center" wrapText="1"/>
    </xf>
    <xf numFmtId="0" fontId="11" fillId="0" borderId="27" xfId="0" applyNumberFormat="1" applyFont="1" applyFill="1" applyBorder="1" applyAlignment="1" applyProtection="1">
      <alignment vertical="center" wrapText="1"/>
    </xf>
    <xf numFmtId="0" fontId="11" fillId="2" borderId="28" xfId="0" applyNumberFormat="1" applyFont="1" applyFill="1" applyBorder="1" applyAlignment="1" applyProtection="1">
      <alignment vertical="center" wrapText="1"/>
    </xf>
    <xf numFmtId="165" fontId="22" fillId="0" borderId="15" xfId="0" applyNumberFormat="1" applyFont="1" applyFill="1" applyBorder="1" applyAlignment="1" applyProtection="1">
      <alignment vertical="center" wrapText="1"/>
    </xf>
    <xf numFmtId="0" fontId="11" fillId="0" borderId="28" xfId="0" applyNumberFormat="1" applyFont="1" applyFill="1" applyBorder="1" applyAlignment="1" applyProtection="1">
      <alignment vertical="center" wrapText="1"/>
    </xf>
    <xf numFmtId="0" fontId="11" fillId="0" borderId="25" xfId="0" applyNumberFormat="1" applyFont="1" applyFill="1" applyBorder="1" applyAlignment="1" applyProtection="1">
      <alignment vertical="center" wrapText="1"/>
    </xf>
    <xf numFmtId="0" fontId="11" fillId="0" borderId="35" xfId="0" applyNumberFormat="1" applyFont="1" applyFill="1" applyBorder="1" applyAlignment="1" applyProtection="1">
      <alignment vertical="center" wrapText="1"/>
    </xf>
    <xf numFmtId="0" fontId="11" fillId="0" borderId="42" xfId="0" applyNumberFormat="1" applyFont="1" applyFill="1" applyBorder="1" applyAlignment="1" applyProtection="1">
      <alignment vertical="center" wrapText="1"/>
    </xf>
    <xf numFmtId="0" fontId="11" fillId="2" borderId="35" xfId="0" applyNumberFormat="1" applyFont="1" applyFill="1" applyBorder="1" applyAlignment="1" applyProtection="1">
      <alignment vertical="center" wrapText="1"/>
    </xf>
    <xf numFmtId="0" fontId="11" fillId="2" borderId="42" xfId="0" applyNumberFormat="1" applyFont="1" applyFill="1" applyBorder="1" applyAlignment="1" applyProtection="1">
      <alignment vertical="center" wrapText="1"/>
    </xf>
    <xf numFmtId="0" fontId="11" fillId="2" borderId="50" xfId="0" applyNumberFormat="1" applyFont="1" applyFill="1" applyBorder="1" applyAlignment="1" applyProtection="1">
      <alignment horizontal="left" vertical="center" wrapText="1"/>
    </xf>
    <xf numFmtId="0" fontId="11" fillId="0" borderId="50" xfId="0" applyNumberFormat="1" applyFont="1" applyFill="1" applyBorder="1" applyAlignment="1" applyProtection="1">
      <alignment horizontal="left" vertical="center" wrapText="1"/>
    </xf>
    <xf numFmtId="0" fontId="11" fillId="2" borderId="30" xfId="0" applyNumberFormat="1" applyFont="1" applyFill="1" applyBorder="1" applyAlignment="1" applyProtection="1">
      <alignment vertical="center" wrapText="1"/>
    </xf>
    <xf numFmtId="0" fontId="5" fillId="5" borderId="29" xfId="0" applyNumberFormat="1" applyFont="1" applyFill="1" applyBorder="1" applyAlignment="1" applyProtection="1">
      <alignment horizontal="left" vertical="center" wrapText="1"/>
    </xf>
    <xf numFmtId="0" fontId="5" fillId="5" borderId="7" xfId="0" applyNumberFormat="1" applyFont="1" applyFill="1" applyBorder="1" applyAlignment="1" applyProtection="1">
      <alignment horizontal="left" vertical="center" wrapText="1"/>
    </xf>
    <xf numFmtId="0" fontId="5" fillId="5" borderId="2" xfId="0" applyNumberFormat="1" applyFont="1" applyFill="1" applyBorder="1" applyAlignment="1" applyProtection="1">
      <alignment horizontal="left" vertical="center" wrapText="1"/>
    </xf>
    <xf numFmtId="0" fontId="11" fillId="2" borderId="28" xfId="0" applyNumberFormat="1" applyFont="1" applyFill="1" applyBorder="1" applyAlignment="1" applyProtection="1">
      <alignment horizontal="left" vertical="center" wrapText="1"/>
    </xf>
    <xf numFmtId="0" fontId="11" fillId="2" borderId="31" xfId="0" applyNumberFormat="1" applyFont="1" applyFill="1" applyBorder="1" applyAlignment="1" applyProtection="1">
      <alignment horizontal="left" vertical="center" wrapText="1"/>
    </xf>
    <xf numFmtId="0" fontId="5" fillId="6" borderId="9" xfId="0" applyNumberFormat="1" applyFont="1" applyFill="1" applyBorder="1" applyAlignment="1" applyProtection="1">
      <alignment horizontal="left" vertical="center" wrapText="1"/>
    </xf>
    <xf numFmtId="0" fontId="5" fillId="6" borderId="8" xfId="0" applyNumberFormat="1" applyFont="1" applyFill="1" applyBorder="1" applyAlignment="1" applyProtection="1">
      <alignment horizontal="left" vertical="center" wrapText="1"/>
    </xf>
    <xf numFmtId="0" fontId="5" fillId="6" borderId="7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2" borderId="35" xfId="0" applyNumberFormat="1" applyFont="1" applyFill="1" applyBorder="1" applyAlignment="1" applyProtection="1">
      <alignment horizontal="left" vertical="center" wrapText="1"/>
    </xf>
    <xf numFmtId="0" fontId="5" fillId="6" borderId="0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/>
    </xf>
    <xf numFmtId="0" fontId="11" fillId="0" borderId="51" xfId="0" applyNumberFormat="1" applyFont="1" applyFill="1" applyBorder="1" applyAlignment="1" applyProtection="1">
      <alignment horizontal="left" vertical="center"/>
    </xf>
    <xf numFmtId="0" fontId="11" fillId="2" borderId="8" xfId="0" applyNumberFormat="1" applyFont="1" applyFill="1" applyBorder="1" applyAlignment="1" applyProtection="1">
      <alignment horizontal="left" vertical="center" wrapText="1"/>
    </xf>
    <xf numFmtId="0" fontId="5" fillId="6" borderId="49" xfId="0" applyNumberFormat="1" applyFont="1" applyFill="1" applyBorder="1" applyAlignment="1" applyProtection="1">
      <alignment horizontal="left" vertical="center" wrapText="1"/>
    </xf>
    <xf numFmtId="0" fontId="10" fillId="4" borderId="34" xfId="0" applyNumberFormat="1" applyFont="1" applyFill="1" applyBorder="1" applyAlignment="1" applyProtection="1">
      <alignment horizontal="left" vertical="center" wrapText="1"/>
    </xf>
    <xf numFmtId="0" fontId="10" fillId="4" borderId="11" xfId="0" applyNumberFormat="1" applyFont="1" applyFill="1" applyBorder="1" applyAlignment="1" applyProtection="1">
      <alignment horizontal="left" vertical="center" wrapText="1"/>
    </xf>
    <xf numFmtId="0" fontId="10" fillId="4" borderId="6" xfId="0" applyNumberFormat="1" applyFont="1" applyFill="1" applyBorder="1" applyAlignment="1" applyProtection="1">
      <alignment horizontal="left" vertical="center" wrapText="1"/>
    </xf>
    <xf numFmtId="0" fontId="12" fillId="0" borderId="31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30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5" fillId="6" borderId="2" xfId="0" applyNumberFormat="1" applyFont="1" applyFill="1" applyBorder="1" applyAlignment="1" applyProtection="1">
      <alignment horizontal="left" vertical="center" wrapText="1"/>
    </xf>
    <xf numFmtId="0" fontId="11" fillId="0" borderId="31" xfId="0" applyNumberFormat="1" applyFont="1" applyFill="1" applyBorder="1" applyAlignment="1" applyProtection="1">
      <alignment horizontal="left" vertical="center" wrapText="1"/>
    </xf>
    <xf numFmtId="0" fontId="11" fillId="0" borderId="26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 wrapText="1"/>
    </xf>
    <xf numFmtId="0" fontId="11" fillId="0" borderId="42" xfId="0" applyNumberFormat="1" applyFont="1" applyFill="1" applyBorder="1" applyAlignment="1" applyProtection="1">
      <alignment horizontal="left" vertical="center" wrapText="1"/>
    </xf>
    <xf numFmtId="0" fontId="5" fillId="5" borderId="30" xfId="0" applyNumberFormat="1" applyFont="1" applyFill="1" applyBorder="1" applyAlignment="1" applyProtection="1">
      <alignment horizontal="left" vertical="center" wrapText="1"/>
    </xf>
    <xf numFmtId="0" fontId="5" fillId="6" borderId="29" xfId="0" applyNumberFormat="1" applyFont="1" applyFill="1" applyBorder="1" applyAlignment="1" applyProtection="1">
      <alignment horizontal="left" vertical="center" wrapText="1"/>
    </xf>
    <xf numFmtId="0" fontId="11" fillId="0" borderId="29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left" vertical="center"/>
    </xf>
    <xf numFmtId="0" fontId="11" fillId="7" borderId="7" xfId="0" applyNumberFormat="1" applyFont="1" applyFill="1" applyBorder="1" applyAlignment="1" applyProtection="1">
      <alignment horizontal="left" vertical="center" wrapText="1"/>
    </xf>
    <xf numFmtId="0" fontId="11" fillId="2" borderId="25" xfId="0" applyNumberFormat="1" applyFont="1" applyFill="1" applyBorder="1" applyAlignment="1" applyProtection="1">
      <alignment horizontal="left" vertical="center" wrapText="1"/>
    </xf>
    <xf numFmtId="0" fontId="11" fillId="2" borderId="26" xfId="0" applyNumberFormat="1" applyFont="1" applyFill="1" applyBorder="1" applyAlignment="1" applyProtection="1">
      <alignment horizontal="left" vertical="center" wrapText="1"/>
    </xf>
    <xf numFmtId="0" fontId="11" fillId="2" borderId="27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  <xf numFmtId="0" fontId="5" fillId="3" borderId="20" xfId="0" applyNumberFormat="1" applyFont="1" applyFill="1" applyBorder="1" applyAlignment="1" applyProtection="1">
      <alignment horizontal="center" vertical="center" wrapText="1"/>
    </xf>
    <xf numFmtId="0" fontId="5" fillId="3" borderId="21" xfId="0" applyNumberFormat="1" applyFont="1" applyFill="1" applyBorder="1" applyAlignment="1" applyProtection="1">
      <alignment horizontal="center" vertical="center" wrapText="1"/>
    </xf>
    <xf numFmtId="0" fontId="7" fillId="3" borderId="22" xfId="0" applyNumberFormat="1" applyFont="1" applyFill="1" applyBorder="1" applyAlignment="1" applyProtection="1">
      <alignment horizontal="center" vertical="center" wrapText="1"/>
    </xf>
    <xf numFmtId="0" fontId="7" fillId="3" borderId="23" xfId="0" applyNumberFormat="1" applyFont="1" applyFill="1" applyBorder="1" applyAlignment="1" applyProtection="1">
      <alignment horizontal="center" vertical="center" wrapText="1"/>
    </xf>
    <xf numFmtId="0" fontId="9" fillId="0" borderId="3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/>
    </xf>
  </cellXfs>
  <cellStyles count="2">
    <cellStyle name="Normalny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11668399940573"/>
          <c:y val="0"/>
          <c:w val="0.54790872915079158"/>
          <c:h val="1"/>
        </c:manualLayout>
      </c:layout>
      <c:pie3DChart>
        <c:varyColors val="1"/>
        <c:ser>
          <c:idx val="0"/>
          <c:order val="0"/>
          <c:spPr>
            <a:solidFill>
              <a:srgbClr val="E0E5E8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explosion val="15"/>
            <c:spPr>
              <a:pattFill prst="lgConfetti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11"/>
            <c:spPr>
              <a:pattFill prst="smCheck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explosion val="9"/>
            <c:spPr>
              <a:pattFill prst="trellis">
                <a:fgClr>
                  <a:srgbClr xmlns:mc="http://schemas.openxmlformats.org/markup-compatibility/2006" xmlns:a14="http://schemas.microsoft.com/office/drawing/2010/main" val="99CCFF" mc:Ignorable="a14" a14:legacySpreadsheetColorIndex="44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explosion val="13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99FF" mc:Ignorable="a14" a14:legacySpreadsheetColorIndex="46"/>
                  </a:gs>
                  <a:gs pos="10000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</a:gsLst>
                <a:path path="rect">
                  <a:fillToRect l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explosion val="14"/>
            <c:spPr>
              <a:pattFill prst="horzBrick">
                <a:fgClr>
                  <a:srgbClr xmlns:mc="http://schemas.openxmlformats.org/markup-compatibility/2006" xmlns:a14="http://schemas.microsoft.com/office/drawing/2010/main" val="CCFF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00CCFF" mc:Ignorable="a14" a14:legacySpreadsheetColorIndex="4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sphere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4031898230463127"/>
                  <c:y val="0.15197729725408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1.6331068495470225E-2"/>
                  <c:y val="0.155506881436774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3.5992718652103968E-2"/>
                  <c:y val="1.45885571410172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-0.16119390822114976"/>
                  <c:y val="9.18457527834401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-8.9517610701888073E-2"/>
                  <c:y val="5.11055153638790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-0.10389880196427059"/>
                  <c:y val="0.1355707440123284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6"/>
              <c:layout>
                <c:manualLayout>
                  <c:x val="-0.13427281771230209"/>
                  <c:y val="7.70187990460583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7"/>
              <c:layout>
                <c:manualLayout>
                  <c:x val="-0.1793972779612226"/>
                  <c:y val="-1.97650674376362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8"/>
              <c:layout>
                <c:manualLayout>
                  <c:x val="-0.13639107611548557"/>
                  <c:y val="-9.89399167743625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wykres!$B$8:$B$16</c:f>
              <c:strCache>
                <c:ptCount val="9"/>
                <c:pt idx="0">
                  <c:v>Transport, łączność i zaopatrzenie w energię</c:v>
                </c:pt>
                <c:pt idx="1">
                  <c:v>Polityka społeczna i rozwój przedsiębiorczości </c:v>
                </c:pt>
                <c:pt idx="2">
                  <c:v>Administracja i bezpieczeństwo publiczne</c:v>
                </c:pt>
                <c:pt idx="3">
                  <c:v>Kultura, sport i turystyka </c:v>
                </c:pt>
                <c:pt idx="4">
                  <c:v>Rolnictwo, rybactwo i ochrona środowiska </c:v>
                </c:pt>
                <c:pt idx="5">
                  <c:v>Ochrona zdrowia i pomoc społeczna   </c:v>
                </c:pt>
                <c:pt idx="6">
                  <c:v>Edukacja, opieka wychowawcza oraz nauka</c:v>
                </c:pt>
                <c:pt idx="7">
                  <c:v>Rezerwa i finanse </c:v>
                </c:pt>
                <c:pt idx="8">
                  <c:v>Gospodarka mieszkaniowa i planowanie przestrzenne </c:v>
                </c:pt>
              </c:strCache>
            </c:strRef>
          </c:cat>
          <c:val>
            <c:numRef>
              <c:f>wykres!$E$8:$E$16</c:f>
              <c:numCache>
                <c:formatCode>0.0%</c:formatCode>
                <c:ptCount val="9"/>
                <c:pt idx="0">
                  <c:v>0.39344220894393062</c:v>
                </c:pt>
                <c:pt idx="1">
                  <c:v>0.14146299065237103</c:v>
                </c:pt>
                <c:pt idx="2">
                  <c:v>0.12863214177527829</c:v>
                </c:pt>
                <c:pt idx="3">
                  <c:v>0.105078336857785</c:v>
                </c:pt>
                <c:pt idx="4">
                  <c:v>0.10779565230307446</c:v>
                </c:pt>
                <c:pt idx="5">
                  <c:v>5.4639076125844795E-2</c:v>
                </c:pt>
                <c:pt idx="6">
                  <c:v>4.3069111253486815E-2</c:v>
                </c:pt>
                <c:pt idx="7">
                  <c:v>1.8607159508146398E-2</c:v>
                </c:pt>
                <c:pt idx="8">
                  <c:v>7.2733225800826074E-3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0.77" l="0.75" r="0.75" t="0.64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22</xdr:row>
      <xdr:rowOff>47625</xdr:rowOff>
    </xdr:from>
    <xdr:to>
      <xdr:col>8</xdr:col>
      <xdr:colOff>295276</xdr:colOff>
      <xdr:row>50</xdr:row>
      <xdr:rowOff>76200</xdr:rowOff>
    </xdr:to>
    <xdr:graphicFrame macro="">
      <xdr:nvGraphicFramePr>
        <xdr:cNvPr id="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32"/>
  <sheetViews>
    <sheetView tabSelected="1" view="pageBreakPreview" zoomScale="110" zoomScaleNormal="100" zoomScaleSheetLayoutView="110" workbookViewId="0">
      <selection activeCell="E5" sqref="E5:F5"/>
    </sheetView>
  </sheetViews>
  <sheetFormatPr defaultRowHeight="16.5" customHeight="1" x14ac:dyDescent="0.3"/>
  <cols>
    <col min="1" max="1" width="5.140625" customWidth="1"/>
    <col min="2" max="2" width="7" customWidth="1"/>
    <col min="3" max="3" width="11.7109375" style="26" customWidth="1"/>
    <col min="4" max="4" width="5" style="27" customWidth="1"/>
    <col min="5" max="5" width="2" customWidth="1"/>
    <col min="6" max="6" width="51.140625" customWidth="1"/>
    <col min="7" max="7" width="14.7109375" customWidth="1"/>
    <col min="8" max="9" width="14.140625" customWidth="1"/>
    <col min="10" max="10" width="6.85546875" customWidth="1"/>
    <col min="11" max="11" width="7.140625" customWidth="1"/>
    <col min="12" max="12" width="15" customWidth="1"/>
    <col min="13" max="13" width="12.7109375" customWidth="1"/>
    <col min="14" max="14" width="11.42578125" customWidth="1"/>
    <col min="16" max="16" width="10.85546875" bestFit="1" customWidth="1"/>
  </cols>
  <sheetData>
    <row r="2" spans="1:23" ht="70.5" customHeight="1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23" ht="24.2" customHeight="1" x14ac:dyDescent="0.35">
      <c r="A3" s="1" t="s">
        <v>1</v>
      </c>
      <c r="B3" s="1"/>
      <c r="C3" s="2"/>
      <c r="D3" s="3"/>
      <c r="E3" s="1"/>
      <c r="F3" s="1"/>
      <c r="G3" s="1"/>
      <c r="H3" s="4"/>
      <c r="I3" s="4"/>
      <c r="J3" s="4"/>
      <c r="K3" s="4"/>
      <c r="L3" s="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spans="1:23" ht="12.95" customHeight="1" x14ac:dyDescent="0.25">
      <c r="A4" s="5"/>
      <c r="B4" s="5"/>
      <c r="C4" s="6"/>
      <c r="D4" s="7"/>
      <c r="E4" s="5"/>
      <c r="F4" s="5"/>
      <c r="G4" s="5"/>
      <c r="H4" s="8"/>
      <c r="I4" s="8"/>
      <c r="J4" s="8"/>
      <c r="K4" s="8"/>
      <c r="L4" s="8"/>
    </row>
    <row r="5" spans="1:23" ht="66" customHeight="1" x14ac:dyDescent="0.25">
      <c r="A5" s="58" t="s">
        <v>2</v>
      </c>
      <c r="B5" s="58" t="s">
        <v>3</v>
      </c>
      <c r="C5" s="59" t="s">
        <v>4</v>
      </c>
      <c r="D5" s="59" t="s">
        <v>5</v>
      </c>
      <c r="E5" s="165" t="s">
        <v>6</v>
      </c>
      <c r="F5" s="166"/>
      <c r="G5" s="33" t="s">
        <v>7</v>
      </c>
      <c r="H5" s="33" t="s">
        <v>8</v>
      </c>
      <c r="I5" s="33" t="s">
        <v>9</v>
      </c>
      <c r="J5" s="33" t="s">
        <v>10</v>
      </c>
      <c r="K5" s="34" t="s">
        <v>11</v>
      </c>
      <c r="L5" s="34" t="s">
        <v>12</v>
      </c>
    </row>
    <row r="6" spans="1:23" s="9" customFormat="1" ht="15.75" customHeight="1" x14ac:dyDescent="0.25">
      <c r="A6" s="35">
        <v>1</v>
      </c>
      <c r="B6" s="35">
        <v>2</v>
      </c>
      <c r="C6" s="35">
        <v>3</v>
      </c>
      <c r="D6" s="35">
        <v>4</v>
      </c>
      <c r="E6" s="167">
        <v>5</v>
      </c>
      <c r="F6" s="168"/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</row>
    <row r="7" spans="1:23" ht="23.25" customHeight="1" thickBot="1" x14ac:dyDescent="0.3">
      <c r="A7" s="169" t="s">
        <v>13</v>
      </c>
      <c r="B7" s="170"/>
      <c r="C7" s="170"/>
      <c r="D7" s="170"/>
      <c r="E7" s="171"/>
      <c r="F7" s="172"/>
      <c r="G7" s="44">
        <f>G11+G474</f>
        <v>846197454</v>
      </c>
      <c r="H7" s="44">
        <f t="shared" ref="H7:I7" si="0">H11+H474</f>
        <v>929222655</v>
      </c>
      <c r="I7" s="44">
        <f t="shared" si="0"/>
        <v>282524800</v>
      </c>
      <c r="J7" s="89">
        <f>I7/H7*100</f>
        <v>30.404424437972832</v>
      </c>
      <c r="K7" s="89">
        <f>I7/$I$7*100</f>
        <v>100</v>
      </c>
      <c r="L7" s="44">
        <f>+I7-H7/2</f>
        <v>-182086527.5</v>
      </c>
    </row>
    <row r="8" spans="1:23" ht="15.75" customHeight="1" thickTop="1" x14ac:dyDescent="0.25">
      <c r="A8" s="173" t="s">
        <v>14</v>
      </c>
      <c r="B8" s="174"/>
      <c r="C8" s="10"/>
      <c r="D8" s="10"/>
      <c r="E8" s="10"/>
      <c r="F8" s="11"/>
      <c r="G8" s="45"/>
      <c r="H8" s="45"/>
      <c r="I8" s="45"/>
      <c r="J8" s="90"/>
      <c r="K8" s="90"/>
      <c r="L8" s="45"/>
    </row>
    <row r="9" spans="1:23" s="13" customFormat="1" ht="18" customHeight="1" x14ac:dyDescent="0.25">
      <c r="A9" s="147" t="s">
        <v>15</v>
      </c>
      <c r="B9" s="148"/>
      <c r="C9" s="148"/>
      <c r="D9" s="148"/>
      <c r="E9" s="148"/>
      <c r="F9" s="12"/>
      <c r="G9" s="43">
        <f t="shared" ref="G9:I10" si="1">G13+G476</f>
        <v>482096198</v>
      </c>
      <c r="H9" s="43">
        <f t="shared" si="1"/>
        <v>511223091</v>
      </c>
      <c r="I9" s="43">
        <f t="shared" si="1"/>
        <v>229133782</v>
      </c>
      <c r="J9" s="91">
        <f>I9/H9*100</f>
        <v>44.820702748734014</v>
      </c>
      <c r="K9" s="91">
        <f>I9/$I$7*100</f>
        <v>81.10218359591795</v>
      </c>
      <c r="L9" s="43">
        <f t="shared" ref="L9:L72" si="2">+I9-H9/2</f>
        <v>-26477763.5</v>
      </c>
    </row>
    <row r="10" spans="1:23" ht="18" customHeight="1" x14ac:dyDescent="0.25">
      <c r="A10" s="147" t="s">
        <v>16</v>
      </c>
      <c r="B10" s="148"/>
      <c r="C10" s="148"/>
      <c r="D10" s="148"/>
      <c r="E10" s="148"/>
      <c r="F10" s="14"/>
      <c r="G10" s="36">
        <f t="shared" si="1"/>
        <v>364101256</v>
      </c>
      <c r="H10" s="36">
        <f t="shared" si="1"/>
        <v>417999564</v>
      </c>
      <c r="I10" s="36">
        <f t="shared" si="1"/>
        <v>53391018</v>
      </c>
      <c r="J10" s="92">
        <f>I10/H10*100</f>
        <v>12.772984136414076</v>
      </c>
      <c r="K10" s="92">
        <f>I10/$I$7*100</f>
        <v>18.89781640408205</v>
      </c>
      <c r="L10" s="36">
        <f t="shared" si="2"/>
        <v>-155608764</v>
      </c>
    </row>
    <row r="11" spans="1:23" ht="24" customHeight="1" thickBot="1" x14ac:dyDescent="0.3">
      <c r="A11" s="142" t="s">
        <v>17</v>
      </c>
      <c r="B11" s="143"/>
      <c r="C11" s="143"/>
      <c r="D11" s="143"/>
      <c r="E11" s="143"/>
      <c r="F11" s="143"/>
      <c r="G11" s="66">
        <f>G15+G47+G50+G71+G77+G156+G170+G180+G194+G246+G258+G261+G274+G308+G314+G349+G359+G389+G406+G421+G464+G468</f>
        <v>784621454</v>
      </c>
      <c r="H11" s="66">
        <f t="shared" ref="H11" si="3">H15+H47+H50+H71+H77+H156+H170+H180+H194+H246+H258+H261+H274+H308+H314+H349+H359+H389+H406+H421+H464+H468</f>
        <v>838717055</v>
      </c>
      <c r="I11" s="66">
        <f>+I13+I14</f>
        <v>248974092</v>
      </c>
      <c r="J11" s="93">
        <f>I11/H11*100</f>
        <v>29.685111387176931</v>
      </c>
      <c r="K11" s="93">
        <f>I11/$I$7*100</f>
        <v>88.124685691309224</v>
      </c>
      <c r="L11" s="66">
        <f t="shared" si="2"/>
        <v>-170384435.5</v>
      </c>
    </row>
    <row r="12" spans="1:23" ht="15.75" customHeight="1" x14ac:dyDescent="0.25">
      <c r="A12" s="145" t="s">
        <v>14</v>
      </c>
      <c r="B12" s="146"/>
      <c r="C12" s="15"/>
      <c r="D12" s="15"/>
      <c r="E12" s="15"/>
      <c r="F12" s="16"/>
      <c r="G12" s="64"/>
      <c r="H12" s="65"/>
      <c r="I12" s="65"/>
      <c r="J12" s="94"/>
      <c r="K12" s="94"/>
      <c r="L12" s="65"/>
    </row>
    <row r="13" spans="1:23" ht="15.75" customHeight="1" x14ac:dyDescent="0.25">
      <c r="A13" s="147" t="s">
        <v>18</v>
      </c>
      <c r="B13" s="148"/>
      <c r="C13" s="148"/>
      <c r="D13" s="148"/>
      <c r="E13" s="148"/>
      <c r="F13" s="12"/>
      <c r="G13" s="50">
        <v>427825198</v>
      </c>
      <c r="H13" s="50">
        <v>436814491</v>
      </c>
      <c r="I13" s="50">
        <v>199016991</v>
      </c>
      <c r="J13" s="91">
        <f>I13/H13*100</f>
        <v>45.560986437146383</v>
      </c>
      <c r="K13" s="91">
        <f t="shared" ref="K13:K76" si="4">I13/$I$7*100</f>
        <v>70.442308427437155</v>
      </c>
      <c r="L13" s="50">
        <f t="shared" si="2"/>
        <v>-19390254.5</v>
      </c>
    </row>
    <row r="14" spans="1:23" ht="15.75" customHeight="1" x14ac:dyDescent="0.25">
      <c r="A14" s="147" t="s">
        <v>19</v>
      </c>
      <c r="B14" s="148"/>
      <c r="C14" s="148"/>
      <c r="D14" s="148"/>
      <c r="E14" s="148"/>
      <c r="F14" s="12"/>
      <c r="G14" s="37">
        <v>356796256</v>
      </c>
      <c r="H14" s="37">
        <v>401902564</v>
      </c>
      <c r="I14" s="37">
        <v>49957101</v>
      </c>
      <c r="J14" s="92">
        <f>I14/H14*100</f>
        <v>12.430152349065382</v>
      </c>
      <c r="K14" s="92">
        <f t="shared" si="4"/>
        <v>17.682377263872056</v>
      </c>
      <c r="L14" s="37">
        <f t="shared" si="2"/>
        <v>-150994181</v>
      </c>
    </row>
    <row r="15" spans="1:23" ht="16.5" customHeight="1" x14ac:dyDescent="0.25">
      <c r="A15" s="122" t="s">
        <v>20</v>
      </c>
      <c r="B15" s="123"/>
      <c r="C15" s="123"/>
      <c r="D15" s="123"/>
      <c r="E15" s="123"/>
      <c r="F15" s="123"/>
      <c r="G15" s="38">
        <f>G16+G21+G32+G34+G37+G42</f>
        <v>46193744</v>
      </c>
      <c r="H15" s="38">
        <f>H16+H21+H32+H34+H37+H42</f>
        <v>67144948</v>
      </c>
      <c r="I15" s="38">
        <f>I16+I21+I32+I34+I37+I42</f>
        <v>19965115</v>
      </c>
      <c r="J15" s="86">
        <v>29.73</v>
      </c>
      <c r="K15" s="86">
        <f t="shared" si="4"/>
        <v>7.0666769784457868</v>
      </c>
      <c r="L15" s="38">
        <f t="shared" si="2"/>
        <v>-13607359</v>
      </c>
      <c r="M15" s="103"/>
    </row>
    <row r="16" spans="1:23" ht="15" customHeight="1" x14ac:dyDescent="0.25">
      <c r="A16" s="125" t="s">
        <v>1</v>
      </c>
      <c r="B16" s="127" t="s">
        <v>21</v>
      </c>
      <c r="C16" s="128"/>
      <c r="D16" s="128"/>
      <c r="E16" s="129"/>
      <c r="F16" s="129"/>
      <c r="G16" s="39">
        <f>SUM(G17:G20)</f>
        <v>11087887</v>
      </c>
      <c r="H16" s="39">
        <f>SUM(H17:H20)</f>
        <v>11087887</v>
      </c>
      <c r="I16" s="39">
        <f>SUM(I17:I20)</f>
        <v>5790103</v>
      </c>
      <c r="J16" s="87">
        <v>52.22</v>
      </c>
      <c r="K16" s="87">
        <f t="shared" si="4"/>
        <v>2.0494140691365854</v>
      </c>
      <c r="L16" s="39">
        <f t="shared" si="2"/>
        <v>246159.5</v>
      </c>
    </row>
    <row r="17" spans="1:12" ht="29.25" customHeight="1" x14ac:dyDescent="0.25">
      <c r="A17" s="126"/>
      <c r="B17" s="160" t="s">
        <v>1</v>
      </c>
      <c r="C17" s="54" t="s">
        <v>22</v>
      </c>
      <c r="D17" s="55"/>
      <c r="E17" s="131" t="s">
        <v>23</v>
      </c>
      <c r="F17" s="131"/>
      <c r="G17" s="40">
        <v>10681600</v>
      </c>
      <c r="H17" s="40">
        <v>10681190</v>
      </c>
      <c r="I17" s="40">
        <v>5610556</v>
      </c>
      <c r="J17" s="88">
        <v>52.53</v>
      </c>
      <c r="K17" s="88">
        <f t="shared" si="4"/>
        <v>1.9858631879396076</v>
      </c>
      <c r="L17" s="40">
        <f t="shared" si="2"/>
        <v>269961</v>
      </c>
    </row>
    <row r="18" spans="1:12" ht="15.75" customHeight="1" x14ac:dyDescent="0.25">
      <c r="A18" s="126"/>
      <c r="B18" s="161"/>
      <c r="C18" s="54" t="s">
        <v>22</v>
      </c>
      <c r="D18" s="55"/>
      <c r="E18" s="131" t="s">
        <v>24</v>
      </c>
      <c r="F18" s="131"/>
      <c r="G18" s="40">
        <v>164400</v>
      </c>
      <c r="H18" s="40">
        <v>164400</v>
      </c>
      <c r="I18" s="40">
        <v>66003</v>
      </c>
      <c r="J18" s="88">
        <v>40.15</v>
      </c>
      <c r="K18" s="88">
        <f t="shared" si="4"/>
        <v>2.3361842924939688E-2</v>
      </c>
      <c r="L18" s="40">
        <f t="shared" si="2"/>
        <v>-16197</v>
      </c>
    </row>
    <row r="19" spans="1:12" ht="25.5" customHeight="1" x14ac:dyDescent="0.25">
      <c r="A19" s="126"/>
      <c r="B19" s="161"/>
      <c r="C19" s="54" t="s">
        <v>22</v>
      </c>
      <c r="D19" s="55"/>
      <c r="E19" s="131" t="s">
        <v>25</v>
      </c>
      <c r="F19" s="131"/>
      <c r="G19" s="40">
        <v>171887</v>
      </c>
      <c r="H19" s="40">
        <v>172297</v>
      </c>
      <c r="I19" s="40">
        <v>98925</v>
      </c>
      <c r="J19" s="88">
        <v>57.42</v>
      </c>
      <c r="K19" s="88">
        <f t="shared" si="4"/>
        <v>3.5014625264755517E-2</v>
      </c>
      <c r="L19" s="40">
        <f t="shared" si="2"/>
        <v>12776.5</v>
      </c>
    </row>
    <row r="20" spans="1:12" ht="16.5" customHeight="1" x14ac:dyDescent="0.25">
      <c r="A20" s="126"/>
      <c r="B20" s="162"/>
      <c r="C20" s="54" t="s">
        <v>26</v>
      </c>
      <c r="D20" s="55"/>
      <c r="E20" s="131" t="s">
        <v>27</v>
      </c>
      <c r="F20" s="131"/>
      <c r="G20" s="40">
        <v>70000</v>
      </c>
      <c r="H20" s="40">
        <v>70000</v>
      </c>
      <c r="I20" s="40">
        <v>14619</v>
      </c>
      <c r="J20" s="88">
        <v>20.88</v>
      </c>
      <c r="K20" s="88">
        <f t="shared" si="4"/>
        <v>5.1744130072829001E-3</v>
      </c>
      <c r="L20" s="40">
        <f t="shared" si="2"/>
        <v>-20381</v>
      </c>
    </row>
    <row r="21" spans="1:12" ht="12.95" customHeight="1" x14ac:dyDescent="0.25">
      <c r="A21" s="126"/>
      <c r="B21" s="127" t="s">
        <v>28</v>
      </c>
      <c r="C21" s="133"/>
      <c r="D21" s="133"/>
      <c r="E21" s="129"/>
      <c r="F21" s="129"/>
      <c r="G21" s="39">
        <f>SUM(G22:G31)</f>
        <v>25445229</v>
      </c>
      <c r="H21" s="39">
        <v>46327516</v>
      </c>
      <c r="I21" s="39">
        <v>13907214</v>
      </c>
      <c r="J21" s="95">
        <v>30.02</v>
      </c>
      <c r="K21" s="95">
        <f t="shared" si="4"/>
        <v>4.9224754782588995</v>
      </c>
      <c r="L21" s="39">
        <f t="shared" si="2"/>
        <v>-9256544</v>
      </c>
    </row>
    <row r="22" spans="1:12" ht="16.5" customHeight="1" x14ac:dyDescent="0.25">
      <c r="A22" s="126"/>
      <c r="B22" s="140" t="s">
        <v>1</v>
      </c>
      <c r="C22" s="54" t="s">
        <v>26</v>
      </c>
      <c r="D22" s="55" t="s">
        <v>33</v>
      </c>
      <c r="E22" s="131" t="s">
        <v>29</v>
      </c>
      <c r="F22" s="131"/>
      <c r="G22" s="40">
        <v>927074</v>
      </c>
      <c r="H22" s="40">
        <v>927074</v>
      </c>
      <c r="I22" s="40">
        <v>0</v>
      </c>
      <c r="J22" s="96">
        <v>0</v>
      </c>
      <c r="K22" s="96">
        <f t="shared" si="4"/>
        <v>0</v>
      </c>
      <c r="L22" s="40">
        <f t="shared" si="2"/>
        <v>-463537</v>
      </c>
    </row>
    <row r="23" spans="1:12" ht="40.5" customHeight="1" x14ac:dyDescent="0.25">
      <c r="A23" s="126"/>
      <c r="B23" s="137"/>
      <c r="C23" s="54" t="s">
        <v>26</v>
      </c>
      <c r="D23" s="55"/>
      <c r="E23" s="131" t="s">
        <v>30</v>
      </c>
      <c r="F23" s="131"/>
      <c r="G23" s="40">
        <v>0</v>
      </c>
      <c r="H23" s="40">
        <v>153921</v>
      </c>
      <c r="I23" s="40">
        <v>121155</v>
      </c>
      <c r="J23" s="96">
        <v>78.709999999999994</v>
      </c>
      <c r="K23" s="96">
        <f t="shared" si="4"/>
        <v>4.2882961071028097E-2</v>
      </c>
      <c r="L23" s="40">
        <f t="shared" si="2"/>
        <v>44194.5</v>
      </c>
    </row>
    <row r="24" spans="1:12" ht="32.25" customHeight="1" x14ac:dyDescent="0.25">
      <c r="A24" s="126"/>
      <c r="B24" s="137"/>
      <c r="C24" s="54" t="s">
        <v>26</v>
      </c>
      <c r="D24" s="55"/>
      <c r="E24" s="131" t="s">
        <v>31</v>
      </c>
      <c r="F24" s="131"/>
      <c r="G24" s="40">
        <v>0</v>
      </c>
      <c r="H24" s="40">
        <v>89175</v>
      </c>
      <c r="I24" s="40">
        <v>71648</v>
      </c>
      <c r="J24" s="96">
        <v>80.34</v>
      </c>
      <c r="K24" s="96">
        <f t="shared" si="4"/>
        <v>2.5359897608988661E-2</v>
      </c>
      <c r="L24" s="40">
        <f t="shared" si="2"/>
        <v>27060.5</v>
      </c>
    </row>
    <row r="25" spans="1:12" ht="25.5" customHeight="1" x14ac:dyDescent="0.25">
      <c r="A25" s="126"/>
      <c r="B25" s="137"/>
      <c r="C25" s="54" t="s">
        <v>26</v>
      </c>
      <c r="D25" s="55"/>
      <c r="E25" s="131" t="s">
        <v>32</v>
      </c>
      <c r="F25" s="131"/>
      <c r="G25" s="40">
        <v>0</v>
      </c>
      <c r="H25" s="40">
        <v>33866</v>
      </c>
      <c r="I25" s="40">
        <v>0</v>
      </c>
      <c r="J25" s="96">
        <v>0</v>
      </c>
      <c r="K25" s="96">
        <f t="shared" si="4"/>
        <v>0</v>
      </c>
      <c r="L25" s="40">
        <f t="shared" si="2"/>
        <v>-16933</v>
      </c>
    </row>
    <row r="26" spans="1:12" ht="18" customHeight="1" x14ac:dyDescent="0.25">
      <c r="A26" s="126"/>
      <c r="B26" s="137"/>
      <c r="C26" s="54" t="s">
        <v>26</v>
      </c>
      <c r="D26" s="55" t="s">
        <v>33</v>
      </c>
      <c r="E26" s="131" t="s">
        <v>481</v>
      </c>
      <c r="F26" s="131"/>
      <c r="G26" s="40">
        <v>10927000</v>
      </c>
      <c r="H26" s="40">
        <v>10927000</v>
      </c>
      <c r="I26" s="40">
        <v>4851011</v>
      </c>
      <c r="J26" s="96">
        <v>44.39</v>
      </c>
      <c r="K26" s="96">
        <f t="shared" si="4"/>
        <v>1.717021302200727</v>
      </c>
      <c r="L26" s="40">
        <f t="shared" si="2"/>
        <v>-612489</v>
      </c>
    </row>
    <row r="27" spans="1:12" ht="40.5" customHeight="1" x14ac:dyDescent="0.25">
      <c r="A27" s="126" t="s">
        <v>1</v>
      </c>
      <c r="B27" s="137"/>
      <c r="C27" s="54" t="s">
        <v>26</v>
      </c>
      <c r="D27" s="55" t="s">
        <v>33</v>
      </c>
      <c r="E27" s="131" t="s">
        <v>35</v>
      </c>
      <c r="F27" s="131"/>
      <c r="G27" s="40">
        <v>3965846</v>
      </c>
      <c r="H27" s="40">
        <v>3965846</v>
      </c>
      <c r="I27" s="40">
        <v>0</v>
      </c>
      <c r="J27" s="96">
        <v>0</v>
      </c>
      <c r="K27" s="96">
        <f t="shared" si="4"/>
        <v>0</v>
      </c>
      <c r="L27" s="40">
        <f t="shared" si="2"/>
        <v>-1982923</v>
      </c>
    </row>
    <row r="28" spans="1:12" ht="41.25" customHeight="1" x14ac:dyDescent="0.25">
      <c r="A28" s="126"/>
      <c r="B28" s="137"/>
      <c r="C28" s="54" t="s">
        <v>26</v>
      </c>
      <c r="D28" s="55" t="s">
        <v>33</v>
      </c>
      <c r="E28" s="131" t="s">
        <v>36</v>
      </c>
      <c r="F28" s="131"/>
      <c r="G28" s="40">
        <v>3358468</v>
      </c>
      <c r="H28" s="40">
        <v>3358468</v>
      </c>
      <c r="I28" s="40">
        <v>1551436</v>
      </c>
      <c r="J28" s="96">
        <v>46.19</v>
      </c>
      <c r="K28" s="96">
        <f t="shared" si="4"/>
        <v>0.54913267791004539</v>
      </c>
      <c r="L28" s="40">
        <f t="shared" si="2"/>
        <v>-127798</v>
      </c>
    </row>
    <row r="29" spans="1:12" ht="37.5" customHeight="1" x14ac:dyDescent="0.25">
      <c r="A29" s="126"/>
      <c r="B29" s="137"/>
      <c r="C29" s="54" t="s">
        <v>26</v>
      </c>
      <c r="D29" s="55" t="s">
        <v>33</v>
      </c>
      <c r="E29" s="131" t="s">
        <v>482</v>
      </c>
      <c r="F29" s="131"/>
      <c r="G29" s="40">
        <v>3118514</v>
      </c>
      <c r="H29" s="40">
        <v>3118514</v>
      </c>
      <c r="I29" s="40">
        <v>188642</v>
      </c>
      <c r="J29" s="96">
        <v>6.05</v>
      </c>
      <c r="K29" s="96">
        <f t="shared" si="4"/>
        <v>6.677006761884266E-2</v>
      </c>
      <c r="L29" s="40">
        <f t="shared" si="2"/>
        <v>-1370615</v>
      </c>
    </row>
    <row r="30" spans="1:12" ht="40.5" customHeight="1" x14ac:dyDescent="0.25">
      <c r="A30" s="126"/>
      <c r="B30" s="137"/>
      <c r="C30" s="54" t="s">
        <v>26</v>
      </c>
      <c r="D30" s="55" t="s">
        <v>33</v>
      </c>
      <c r="E30" s="131" t="s">
        <v>37</v>
      </c>
      <c r="F30" s="131"/>
      <c r="G30" s="40">
        <v>3148327</v>
      </c>
      <c r="H30" s="40">
        <v>3148327</v>
      </c>
      <c r="I30" s="40">
        <v>144942</v>
      </c>
      <c r="J30" s="96">
        <v>4.5999999999999996</v>
      </c>
      <c r="K30" s="96">
        <f t="shared" si="4"/>
        <v>5.1302398939845284E-2</v>
      </c>
      <c r="L30" s="40">
        <f t="shared" si="2"/>
        <v>-1429221.5</v>
      </c>
    </row>
    <row r="31" spans="1:12" ht="28.5" customHeight="1" x14ac:dyDescent="0.25">
      <c r="A31" s="126"/>
      <c r="B31" s="137"/>
      <c r="C31" s="54" t="s">
        <v>26</v>
      </c>
      <c r="D31" s="55"/>
      <c r="E31" s="131" t="s">
        <v>38</v>
      </c>
      <c r="F31" s="131"/>
      <c r="G31" s="40">
        <v>0</v>
      </c>
      <c r="H31" s="40">
        <v>20605325</v>
      </c>
      <c r="I31" s="40">
        <v>6978381</v>
      </c>
      <c r="J31" s="96">
        <v>33.869999999999997</v>
      </c>
      <c r="K31" s="96">
        <f t="shared" si="4"/>
        <v>2.4700065268606508</v>
      </c>
      <c r="L31" s="40">
        <f t="shared" si="2"/>
        <v>-3324281.5</v>
      </c>
    </row>
    <row r="32" spans="1:12" ht="12.95" customHeight="1" x14ac:dyDescent="0.25">
      <c r="A32" s="126" t="s">
        <v>1</v>
      </c>
      <c r="B32" s="127" t="s">
        <v>39</v>
      </c>
      <c r="C32" s="133"/>
      <c r="D32" s="133"/>
      <c r="E32" s="129"/>
      <c r="F32" s="129"/>
      <c r="G32" s="39">
        <f>G33</f>
        <v>3000</v>
      </c>
      <c r="H32" s="39">
        <v>3000</v>
      </c>
      <c r="I32" s="39">
        <v>0</v>
      </c>
      <c r="J32" s="95">
        <v>0</v>
      </c>
      <c r="K32" s="95">
        <f t="shared" si="4"/>
        <v>0</v>
      </c>
      <c r="L32" s="39">
        <f t="shared" si="2"/>
        <v>-1500</v>
      </c>
    </row>
    <row r="33" spans="1:12" ht="17.25" customHeight="1" x14ac:dyDescent="0.25">
      <c r="A33" s="126"/>
      <c r="B33" s="28" t="s">
        <v>1</v>
      </c>
      <c r="C33" s="54" t="s">
        <v>22</v>
      </c>
      <c r="D33" s="55"/>
      <c r="E33" s="131" t="s">
        <v>40</v>
      </c>
      <c r="F33" s="131"/>
      <c r="G33" s="40">
        <v>3000</v>
      </c>
      <c r="H33" s="40">
        <v>3000</v>
      </c>
      <c r="I33" s="40">
        <v>0</v>
      </c>
      <c r="J33" s="96">
        <v>0</v>
      </c>
      <c r="K33" s="96">
        <f t="shared" si="4"/>
        <v>0</v>
      </c>
      <c r="L33" s="40">
        <f t="shared" si="2"/>
        <v>-1500</v>
      </c>
    </row>
    <row r="34" spans="1:12" ht="12.95" customHeight="1" x14ac:dyDescent="0.25">
      <c r="A34" s="126"/>
      <c r="B34" s="127" t="s">
        <v>41</v>
      </c>
      <c r="C34" s="133"/>
      <c r="D34" s="133"/>
      <c r="E34" s="129"/>
      <c r="F34" s="129"/>
      <c r="G34" s="39">
        <f>SUM(G35:G36)</f>
        <v>389428</v>
      </c>
      <c r="H34" s="39">
        <v>389428</v>
      </c>
      <c r="I34" s="39">
        <v>31782</v>
      </c>
      <c r="J34" s="95">
        <v>8.16</v>
      </c>
      <c r="K34" s="95">
        <f t="shared" si="4"/>
        <v>1.1249277939494162E-2</v>
      </c>
      <c r="L34" s="39">
        <f t="shared" si="2"/>
        <v>-162932</v>
      </c>
    </row>
    <row r="35" spans="1:12" ht="29.25" customHeight="1" x14ac:dyDescent="0.25">
      <c r="A35" s="126"/>
      <c r="B35" s="140" t="s">
        <v>1</v>
      </c>
      <c r="C35" s="54" t="s">
        <v>22</v>
      </c>
      <c r="D35" s="55" t="s">
        <v>33</v>
      </c>
      <c r="E35" s="131" t="s">
        <v>42</v>
      </c>
      <c r="F35" s="131"/>
      <c r="G35" s="40">
        <v>380228</v>
      </c>
      <c r="H35" s="40">
        <v>380228</v>
      </c>
      <c r="I35" s="40">
        <v>31782</v>
      </c>
      <c r="J35" s="96">
        <v>8.36</v>
      </c>
      <c r="K35" s="96">
        <f t="shared" si="4"/>
        <v>1.1249277939494162E-2</v>
      </c>
      <c r="L35" s="40">
        <f t="shared" si="2"/>
        <v>-158332</v>
      </c>
    </row>
    <row r="36" spans="1:12" ht="28.5" customHeight="1" x14ac:dyDescent="0.25">
      <c r="A36" s="126"/>
      <c r="B36" s="137"/>
      <c r="C36" s="54" t="s">
        <v>26</v>
      </c>
      <c r="D36" s="55" t="s">
        <v>33</v>
      </c>
      <c r="E36" s="131" t="s">
        <v>43</v>
      </c>
      <c r="F36" s="131"/>
      <c r="G36" s="40">
        <v>9200</v>
      </c>
      <c r="H36" s="40">
        <v>9200</v>
      </c>
      <c r="I36" s="40">
        <v>0</v>
      </c>
      <c r="J36" s="96">
        <v>0</v>
      </c>
      <c r="K36" s="96">
        <f t="shared" si="4"/>
        <v>0</v>
      </c>
      <c r="L36" s="40">
        <f t="shared" si="2"/>
        <v>-4600</v>
      </c>
    </row>
    <row r="37" spans="1:12" ht="12.95" customHeight="1" x14ac:dyDescent="0.25">
      <c r="A37" s="126"/>
      <c r="B37" s="127" t="s">
        <v>44</v>
      </c>
      <c r="C37" s="133"/>
      <c r="D37" s="133"/>
      <c r="E37" s="129"/>
      <c r="F37" s="129"/>
      <c r="G37" s="39">
        <f>SUM(G38:G41)</f>
        <v>9000000</v>
      </c>
      <c r="H37" s="39">
        <v>9015917</v>
      </c>
      <c r="I37" s="39">
        <v>178275</v>
      </c>
      <c r="J37" s="95">
        <v>1.98</v>
      </c>
      <c r="K37" s="95">
        <f t="shared" si="4"/>
        <v>6.3100655234513928E-2</v>
      </c>
      <c r="L37" s="39">
        <f t="shared" si="2"/>
        <v>-4329683.5</v>
      </c>
    </row>
    <row r="38" spans="1:12" ht="12.95" customHeight="1" x14ac:dyDescent="0.25">
      <c r="A38" s="126"/>
      <c r="B38" s="140" t="s">
        <v>1</v>
      </c>
      <c r="C38" s="54" t="s">
        <v>22</v>
      </c>
      <c r="D38" s="55"/>
      <c r="E38" s="131" t="s">
        <v>45</v>
      </c>
      <c r="F38" s="131"/>
      <c r="G38" s="40">
        <v>44000</v>
      </c>
      <c r="H38" s="40">
        <v>44000</v>
      </c>
      <c r="I38" s="40">
        <v>31558</v>
      </c>
      <c r="J38" s="96">
        <v>71.72</v>
      </c>
      <c r="K38" s="96">
        <f t="shared" si="4"/>
        <v>1.1169992864343236E-2</v>
      </c>
      <c r="L38" s="40">
        <f t="shared" si="2"/>
        <v>9558</v>
      </c>
    </row>
    <row r="39" spans="1:12" ht="12.95" customHeight="1" x14ac:dyDescent="0.25">
      <c r="A39" s="126"/>
      <c r="B39" s="137"/>
      <c r="C39" s="54" t="s">
        <v>22</v>
      </c>
      <c r="D39" s="55"/>
      <c r="E39" s="131" t="s">
        <v>46</v>
      </c>
      <c r="F39" s="131"/>
      <c r="G39" s="40">
        <v>0</v>
      </c>
      <c r="H39" s="40">
        <v>130800</v>
      </c>
      <c r="I39" s="40">
        <v>130800</v>
      </c>
      <c r="J39" s="96">
        <v>100</v>
      </c>
      <c r="K39" s="96">
        <f t="shared" si="4"/>
        <v>4.6296820668486449E-2</v>
      </c>
      <c r="L39" s="40">
        <f t="shared" si="2"/>
        <v>65400</v>
      </c>
    </row>
    <row r="40" spans="1:12" ht="12.95" customHeight="1" x14ac:dyDescent="0.25">
      <c r="A40" s="126"/>
      <c r="B40" s="137"/>
      <c r="C40" s="54" t="s">
        <v>22</v>
      </c>
      <c r="D40" s="55"/>
      <c r="E40" s="131" t="s">
        <v>47</v>
      </c>
      <c r="F40" s="131"/>
      <c r="G40" s="40">
        <v>0</v>
      </c>
      <c r="H40" s="40">
        <v>15917</v>
      </c>
      <c r="I40" s="40">
        <v>15917</v>
      </c>
      <c r="J40" s="96">
        <v>100</v>
      </c>
      <c r="K40" s="96">
        <f t="shared" si="4"/>
        <v>5.6338417016842416E-3</v>
      </c>
      <c r="L40" s="40">
        <f t="shared" si="2"/>
        <v>7958.5</v>
      </c>
    </row>
    <row r="41" spans="1:12" ht="12.95" customHeight="1" x14ac:dyDescent="0.25">
      <c r="A41" s="126"/>
      <c r="B41" s="137"/>
      <c r="C41" s="54" t="s">
        <v>26</v>
      </c>
      <c r="D41" s="55"/>
      <c r="E41" s="131" t="s">
        <v>48</v>
      </c>
      <c r="F41" s="131"/>
      <c r="G41" s="40">
        <v>8956000</v>
      </c>
      <c r="H41" s="40">
        <v>8825200</v>
      </c>
      <c r="I41" s="40">
        <v>0</v>
      </c>
      <c r="J41" s="96">
        <v>0</v>
      </c>
      <c r="K41" s="96">
        <f t="shared" si="4"/>
        <v>0</v>
      </c>
      <c r="L41" s="40">
        <f t="shared" si="2"/>
        <v>-4412600</v>
      </c>
    </row>
    <row r="42" spans="1:12" ht="12.95" customHeight="1" x14ac:dyDescent="0.25">
      <c r="A42" s="126"/>
      <c r="B42" s="127" t="s">
        <v>49</v>
      </c>
      <c r="C42" s="133"/>
      <c r="D42" s="133"/>
      <c r="E42" s="129"/>
      <c r="F42" s="129"/>
      <c r="G42" s="39">
        <f>SUM(G43:G46)</f>
        <v>268200</v>
      </c>
      <c r="H42" s="39">
        <v>321200</v>
      </c>
      <c r="I42" s="39">
        <v>57741</v>
      </c>
      <c r="J42" s="95">
        <v>17.98</v>
      </c>
      <c r="K42" s="95">
        <f t="shared" si="4"/>
        <v>2.0437497876292628E-2</v>
      </c>
      <c r="L42" s="39">
        <f t="shared" si="2"/>
        <v>-102859</v>
      </c>
    </row>
    <row r="43" spans="1:12" ht="12.95" customHeight="1" x14ac:dyDescent="0.25">
      <c r="A43" s="126"/>
      <c r="B43" s="28" t="s">
        <v>1</v>
      </c>
      <c r="C43" s="54" t="s">
        <v>22</v>
      </c>
      <c r="D43" s="55"/>
      <c r="E43" s="131" t="s">
        <v>50</v>
      </c>
      <c r="F43" s="131"/>
      <c r="G43" s="40">
        <v>18200</v>
      </c>
      <c r="H43" s="40">
        <v>18200</v>
      </c>
      <c r="I43" s="40">
        <v>0</v>
      </c>
      <c r="J43" s="96">
        <v>0</v>
      </c>
      <c r="K43" s="96">
        <f t="shared" si="4"/>
        <v>0</v>
      </c>
      <c r="L43" s="40">
        <f t="shared" si="2"/>
        <v>-9100</v>
      </c>
    </row>
    <row r="44" spans="1:12" ht="12.95" customHeight="1" x14ac:dyDescent="0.25">
      <c r="A44" s="126" t="s">
        <v>1</v>
      </c>
      <c r="B44" s="137"/>
      <c r="C44" s="54" t="s">
        <v>22</v>
      </c>
      <c r="D44" s="55"/>
      <c r="E44" s="131" t="s">
        <v>40</v>
      </c>
      <c r="F44" s="131"/>
      <c r="G44" s="40">
        <v>190500</v>
      </c>
      <c r="H44" s="40">
        <v>243500</v>
      </c>
      <c r="I44" s="40">
        <v>30088</v>
      </c>
      <c r="J44" s="96">
        <v>12.36</v>
      </c>
      <c r="K44" s="96">
        <f t="shared" si="4"/>
        <v>1.0649684558665292E-2</v>
      </c>
      <c r="L44" s="40">
        <f t="shared" si="2"/>
        <v>-91662</v>
      </c>
    </row>
    <row r="45" spans="1:12" ht="12.95" customHeight="1" x14ac:dyDescent="0.25">
      <c r="A45" s="126"/>
      <c r="B45" s="137"/>
      <c r="C45" s="54" t="s">
        <v>22</v>
      </c>
      <c r="D45" s="55"/>
      <c r="E45" s="131" t="s">
        <v>51</v>
      </c>
      <c r="F45" s="131"/>
      <c r="G45" s="40">
        <v>55000</v>
      </c>
      <c r="H45" s="40">
        <v>55000</v>
      </c>
      <c r="I45" s="40">
        <v>26908</v>
      </c>
      <c r="J45" s="96">
        <v>48.92</v>
      </c>
      <c r="K45" s="96">
        <f t="shared" si="4"/>
        <v>9.5241196525048429E-3</v>
      </c>
      <c r="L45" s="40">
        <f t="shared" si="2"/>
        <v>-592</v>
      </c>
    </row>
    <row r="46" spans="1:12" ht="12.95" customHeight="1" x14ac:dyDescent="0.25">
      <c r="A46" s="126"/>
      <c r="B46" s="137"/>
      <c r="C46" s="54" t="s">
        <v>22</v>
      </c>
      <c r="D46" s="55"/>
      <c r="E46" s="131" t="s">
        <v>52</v>
      </c>
      <c r="F46" s="131"/>
      <c r="G46" s="40">
        <v>4500</v>
      </c>
      <c r="H46" s="40">
        <v>4500</v>
      </c>
      <c r="I46" s="40">
        <v>745</v>
      </c>
      <c r="J46" s="96">
        <v>16.54</v>
      </c>
      <c r="K46" s="96">
        <f t="shared" si="4"/>
        <v>2.6369366512249545E-4</v>
      </c>
      <c r="L46" s="40">
        <f t="shared" si="2"/>
        <v>-1505</v>
      </c>
    </row>
    <row r="47" spans="1:12" ht="16.5" customHeight="1" x14ac:dyDescent="0.25">
      <c r="A47" s="122" t="s">
        <v>53</v>
      </c>
      <c r="B47" s="123"/>
      <c r="C47" s="124"/>
      <c r="D47" s="124"/>
      <c r="E47" s="123"/>
      <c r="F47" s="123"/>
      <c r="G47" s="38">
        <f>G48</f>
        <v>1446000</v>
      </c>
      <c r="H47" s="38">
        <v>1446000</v>
      </c>
      <c r="I47" s="38">
        <v>648677</v>
      </c>
      <c r="J47" s="97">
        <v>44.86</v>
      </c>
      <c r="K47" s="97">
        <f>I47/$I$7*100</f>
        <v>0.22960002095391271</v>
      </c>
      <c r="L47" s="38">
        <f t="shared" si="2"/>
        <v>-74323</v>
      </c>
    </row>
    <row r="48" spans="1:12" ht="12.95" customHeight="1" x14ac:dyDescent="0.25">
      <c r="A48" s="125" t="s">
        <v>1</v>
      </c>
      <c r="B48" s="127" t="s">
        <v>54</v>
      </c>
      <c r="C48" s="128"/>
      <c r="D48" s="128"/>
      <c r="E48" s="129"/>
      <c r="F48" s="129"/>
      <c r="G48" s="39">
        <f>SUM(G49:G49)</f>
        <v>1446000</v>
      </c>
      <c r="H48" s="39">
        <v>1446000</v>
      </c>
      <c r="I48" s="39">
        <v>648677</v>
      </c>
      <c r="J48" s="95">
        <v>44.86</v>
      </c>
      <c r="K48" s="95">
        <f t="shared" si="4"/>
        <v>0.22960002095391271</v>
      </c>
      <c r="L48" s="39">
        <f t="shared" si="2"/>
        <v>-74323</v>
      </c>
    </row>
    <row r="49" spans="1:12" ht="24" customHeight="1" x14ac:dyDescent="0.25">
      <c r="A49" s="126"/>
      <c r="B49" s="28" t="s">
        <v>1</v>
      </c>
      <c r="C49" s="54" t="s">
        <v>22</v>
      </c>
      <c r="D49" s="55" t="s">
        <v>33</v>
      </c>
      <c r="E49" s="131" t="s">
        <v>55</v>
      </c>
      <c r="F49" s="131"/>
      <c r="G49" s="40">
        <v>1446000</v>
      </c>
      <c r="H49" s="40">
        <v>1446000</v>
      </c>
      <c r="I49" s="40">
        <v>648677</v>
      </c>
      <c r="J49" s="96">
        <v>44.86</v>
      </c>
      <c r="K49" s="96">
        <f t="shared" si="4"/>
        <v>0.22960002095391271</v>
      </c>
      <c r="L49" s="40">
        <f t="shared" si="2"/>
        <v>-74323</v>
      </c>
    </row>
    <row r="50" spans="1:12" ht="18" customHeight="1" x14ac:dyDescent="0.25">
      <c r="A50" s="122" t="s">
        <v>56</v>
      </c>
      <c r="B50" s="123"/>
      <c r="C50" s="124"/>
      <c r="D50" s="124"/>
      <c r="E50" s="123"/>
      <c r="F50" s="123"/>
      <c r="G50" s="38">
        <f>G51+G65</f>
        <v>23403951</v>
      </c>
      <c r="H50" s="38">
        <v>24953441</v>
      </c>
      <c r="I50" s="38">
        <v>16896036</v>
      </c>
      <c r="J50" s="97">
        <v>67.709999999999994</v>
      </c>
      <c r="K50" s="97">
        <f t="shared" si="4"/>
        <v>5.9803726964854063</v>
      </c>
      <c r="L50" s="38">
        <f t="shared" si="2"/>
        <v>4419315.5</v>
      </c>
    </row>
    <row r="51" spans="1:12" ht="12.95" customHeight="1" x14ac:dyDescent="0.25">
      <c r="A51" s="113" t="s">
        <v>1</v>
      </c>
      <c r="B51" s="127" t="s">
        <v>57</v>
      </c>
      <c r="C51" s="128"/>
      <c r="D51" s="128"/>
      <c r="E51" s="129"/>
      <c r="F51" s="129"/>
      <c r="G51" s="39">
        <f>SUM(G52:G64)</f>
        <v>4859507</v>
      </c>
      <c r="H51" s="39">
        <v>5410723</v>
      </c>
      <c r="I51" s="39">
        <v>2366380</v>
      </c>
      <c r="J51" s="95">
        <v>43.74</v>
      </c>
      <c r="K51" s="95">
        <f t="shared" si="4"/>
        <v>0.83758310774841727</v>
      </c>
      <c r="L51" s="39">
        <f t="shared" si="2"/>
        <v>-338981.5</v>
      </c>
    </row>
    <row r="52" spans="1:12" ht="28.5" customHeight="1" x14ac:dyDescent="0.25">
      <c r="A52" s="107"/>
      <c r="B52" s="114" t="s">
        <v>1</v>
      </c>
      <c r="C52" s="54" t="s">
        <v>22</v>
      </c>
      <c r="D52" s="57"/>
      <c r="E52" s="131" t="s">
        <v>58</v>
      </c>
      <c r="F52" s="131"/>
      <c r="G52" s="40">
        <v>181000</v>
      </c>
      <c r="H52" s="40">
        <v>181000</v>
      </c>
      <c r="I52" s="40">
        <v>115664</v>
      </c>
      <c r="J52" s="96">
        <v>63.9</v>
      </c>
      <c r="K52" s="96">
        <f t="shared" si="4"/>
        <v>4.0939414876145386E-2</v>
      </c>
      <c r="L52" s="40">
        <f t="shared" si="2"/>
        <v>25164</v>
      </c>
    </row>
    <row r="53" spans="1:12" ht="41.25" customHeight="1" x14ac:dyDescent="0.25">
      <c r="A53" s="107"/>
      <c r="B53" s="108"/>
      <c r="C53" s="54" t="s">
        <v>22</v>
      </c>
      <c r="D53" s="57"/>
      <c r="E53" s="131" t="s">
        <v>59</v>
      </c>
      <c r="F53" s="131"/>
      <c r="G53" s="40">
        <v>40000</v>
      </c>
      <c r="H53" s="40">
        <v>40000</v>
      </c>
      <c r="I53" s="40">
        <v>240</v>
      </c>
      <c r="J53" s="96">
        <v>0.6</v>
      </c>
      <c r="K53" s="96">
        <f t="shared" si="4"/>
        <v>8.49482948045623E-5</v>
      </c>
      <c r="L53" s="40">
        <f t="shared" si="2"/>
        <v>-19760</v>
      </c>
    </row>
    <row r="54" spans="1:12" ht="12.95" customHeight="1" x14ac:dyDescent="0.25">
      <c r="A54" s="107"/>
      <c r="B54" s="108"/>
      <c r="C54" s="54" t="s">
        <v>22</v>
      </c>
      <c r="D54" s="57"/>
      <c r="E54" s="131" t="s">
        <v>60</v>
      </c>
      <c r="F54" s="131"/>
      <c r="G54" s="40">
        <v>70000</v>
      </c>
      <c r="H54" s="40">
        <v>70000</v>
      </c>
      <c r="I54" s="40">
        <v>9494</v>
      </c>
      <c r="J54" s="96">
        <v>13.56</v>
      </c>
      <c r="K54" s="96">
        <f t="shared" si="4"/>
        <v>3.360412961977143E-3</v>
      </c>
      <c r="L54" s="40">
        <f t="shared" si="2"/>
        <v>-25506</v>
      </c>
    </row>
    <row r="55" spans="1:12" ht="24.75" customHeight="1" x14ac:dyDescent="0.25">
      <c r="A55" s="107"/>
      <c r="B55" s="108"/>
      <c r="C55" s="54" t="s">
        <v>22</v>
      </c>
      <c r="D55" s="57"/>
      <c r="E55" s="131" t="s">
        <v>61</v>
      </c>
      <c r="F55" s="131"/>
      <c r="G55" s="40">
        <v>174700</v>
      </c>
      <c r="H55" s="40">
        <v>174570</v>
      </c>
      <c r="I55" s="40">
        <v>52060</v>
      </c>
      <c r="J55" s="96">
        <v>29.82</v>
      </c>
      <c r="K55" s="96">
        <f t="shared" si="4"/>
        <v>1.842670094802297E-2</v>
      </c>
      <c r="L55" s="40">
        <f t="shared" si="2"/>
        <v>-35225</v>
      </c>
    </row>
    <row r="56" spans="1:12" ht="18" customHeight="1" x14ac:dyDescent="0.25">
      <c r="A56" s="115"/>
      <c r="B56" s="116"/>
      <c r="C56" s="54" t="s">
        <v>22</v>
      </c>
      <c r="D56" s="57"/>
      <c r="E56" s="131" t="s">
        <v>62</v>
      </c>
      <c r="F56" s="131"/>
      <c r="G56" s="40">
        <v>10000</v>
      </c>
      <c r="H56" s="40">
        <v>10000</v>
      </c>
      <c r="I56" s="40">
        <v>0</v>
      </c>
      <c r="J56" s="96">
        <v>0</v>
      </c>
      <c r="K56" s="96">
        <f t="shared" si="4"/>
        <v>0</v>
      </c>
      <c r="L56" s="40">
        <f t="shared" si="2"/>
        <v>-5000</v>
      </c>
    </row>
    <row r="57" spans="1:12" ht="41.25" customHeight="1" x14ac:dyDescent="0.25">
      <c r="A57" s="107"/>
      <c r="B57" s="108"/>
      <c r="C57" s="54" t="s">
        <v>22</v>
      </c>
      <c r="D57" s="57" t="s">
        <v>33</v>
      </c>
      <c r="E57" s="131" t="s">
        <v>63</v>
      </c>
      <c r="F57" s="131"/>
      <c r="G57" s="40">
        <v>284841</v>
      </c>
      <c r="H57" s="40">
        <v>366012</v>
      </c>
      <c r="I57" s="40">
        <v>115138</v>
      </c>
      <c r="J57" s="96">
        <v>31.46</v>
      </c>
      <c r="K57" s="96">
        <f t="shared" si="4"/>
        <v>4.0753236530032051E-2</v>
      </c>
      <c r="L57" s="40">
        <f t="shared" si="2"/>
        <v>-67868</v>
      </c>
    </row>
    <row r="58" spans="1:12" ht="41.25" customHeight="1" x14ac:dyDescent="0.25">
      <c r="A58" s="151" t="s">
        <v>1</v>
      </c>
      <c r="B58" s="136"/>
      <c r="C58" s="54" t="s">
        <v>22</v>
      </c>
      <c r="D58" s="57" t="s">
        <v>33</v>
      </c>
      <c r="E58" s="131" t="s">
        <v>64</v>
      </c>
      <c r="F58" s="131"/>
      <c r="G58" s="40">
        <v>1500000</v>
      </c>
      <c r="H58" s="40">
        <v>1500000</v>
      </c>
      <c r="I58" s="40">
        <v>20000</v>
      </c>
      <c r="J58" s="96">
        <v>1.33</v>
      </c>
      <c r="K58" s="96">
        <f t="shared" si="4"/>
        <v>7.079024567046858E-3</v>
      </c>
      <c r="L58" s="40">
        <f t="shared" si="2"/>
        <v>-730000</v>
      </c>
    </row>
    <row r="59" spans="1:12" ht="12.95" customHeight="1" x14ac:dyDescent="0.25">
      <c r="A59" s="151"/>
      <c r="B59" s="136"/>
      <c r="C59" s="54" t="s">
        <v>22</v>
      </c>
      <c r="D59" s="57" t="s">
        <v>33</v>
      </c>
      <c r="E59" s="131" t="s">
        <v>65</v>
      </c>
      <c r="F59" s="131"/>
      <c r="G59" s="40">
        <v>450000</v>
      </c>
      <c r="H59" s="40">
        <v>450000</v>
      </c>
      <c r="I59" s="40">
        <v>56930</v>
      </c>
      <c r="J59" s="96">
        <v>12.65</v>
      </c>
      <c r="K59" s="96">
        <f t="shared" si="4"/>
        <v>2.0150443430098881E-2</v>
      </c>
      <c r="L59" s="40">
        <f t="shared" si="2"/>
        <v>-168070</v>
      </c>
    </row>
    <row r="60" spans="1:12" ht="12.95" customHeight="1" x14ac:dyDescent="0.25">
      <c r="A60" s="151"/>
      <c r="B60" s="136"/>
      <c r="C60" s="54" t="s">
        <v>22</v>
      </c>
      <c r="D60" s="57"/>
      <c r="E60" s="131" t="s">
        <v>66</v>
      </c>
      <c r="F60" s="131"/>
      <c r="G60" s="40">
        <v>40836</v>
      </c>
      <c r="H60" s="40">
        <v>40836</v>
      </c>
      <c r="I60" s="40">
        <v>16800</v>
      </c>
      <c r="J60" s="96">
        <v>41.14</v>
      </c>
      <c r="K60" s="96">
        <f t="shared" si="4"/>
        <v>5.9463806363193603E-3</v>
      </c>
      <c r="L60" s="40">
        <f t="shared" si="2"/>
        <v>-3618</v>
      </c>
    </row>
    <row r="61" spans="1:12" ht="30" customHeight="1" x14ac:dyDescent="0.25">
      <c r="A61" s="151"/>
      <c r="B61" s="136"/>
      <c r="C61" s="54" t="s">
        <v>22</v>
      </c>
      <c r="D61" s="57"/>
      <c r="E61" s="131" t="s">
        <v>67</v>
      </c>
      <c r="F61" s="131"/>
      <c r="G61" s="40">
        <v>58130</v>
      </c>
      <c r="H61" s="40">
        <v>58130</v>
      </c>
      <c r="I61" s="40">
        <v>4149</v>
      </c>
      <c r="J61" s="96">
        <v>7.14</v>
      </c>
      <c r="K61" s="96">
        <f t="shared" si="4"/>
        <v>1.4685436464338707E-3</v>
      </c>
      <c r="L61" s="40">
        <f t="shared" si="2"/>
        <v>-24916</v>
      </c>
    </row>
    <row r="62" spans="1:12" ht="15" customHeight="1" x14ac:dyDescent="0.25">
      <c r="A62" s="151"/>
      <c r="B62" s="136"/>
      <c r="C62" s="54" t="s">
        <v>22</v>
      </c>
      <c r="D62" s="57"/>
      <c r="E62" s="131" t="s">
        <v>68</v>
      </c>
      <c r="F62" s="131"/>
      <c r="G62" s="40">
        <v>0</v>
      </c>
      <c r="H62" s="40">
        <v>130</v>
      </c>
      <c r="I62" s="40">
        <v>0</v>
      </c>
      <c r="J62" s="96">
        <v>0</v>
      </c>
      <c r="K62" s="96">
        <f t="shared" si="4"/>
        <v>0</v>
      </c>
      <c r="L62" s="40">
        <f t="shared" si="2"/>
        <v>-65</v>
      </c>
    </row>
    <row r="63" spans="1:12" ht="13.5" customHeight="1" x14ac:dyDescent="0.25">
      <c r="A63" s="151"/>
      <c r="B63" s="136"/>
      <c r="C63" s="56" t="s">
        <v>26</v>
      </c>
      <c r="D63" s="57"/>
      <c r="E63" s="131" t="s">
        <v>69</v>
      </c>
      <c r="F63" s="131"/>
      <c r="G63" s="40">
        <v>2000000</v>
      </c>
      <c r="H63" s="40">
        <v>2470045</v>
      </c>
      <c r="I63" s="40">
        <v>1930729</v>
      </c>
      <c r="J63" s="96">
        <v>78.17</v>
      </c>
      <c r="K63" s="96">
        <f t="shared" si="4"/>
        <v>0.68338390116549053</v>
      </c>
      <c r="L63" s="40">
        <f t="shared" si="2"/>
        <v>695706.5</v>
      </c>
    </row>
    <row r="64" spans="1:12" ht="12.95" customHeight="1" x14ac:dyDescent="0.25">
      <c r="A64" s="151"/>
      <c r="B64" s="136"/>
      <c r="C64" s="56" t="s">
        <v>26</v>
      </c>
      <c r="D64" s="57"/>
      <c r="E64" s="131" t="s">
        <v>70</v>
      </c>
      <c r="F64" s="131"/>
      <c r="G64" s="40">
        <v>50000</v>
      </c>
      <c r="H64" s="40">
        <v>50000</v>
      </c>
      <c r="I64" s="40">
        <v>45175</v>
      </c>
      <c r="J64" s="96">
        <v>90.35</v>
      </c>
      <c r="K64" s="96">
        <f t="shared" si="4"/>
        <v>1.5989746740817087E-2</v>
      </c>
      <c r="L64" s="40">
        <f t="shared" si="2"/>
        <v>20175</v>
      </c>
    </row>
    <row r="65" spans="1:12" ht="12.95" customHeight="1" x14ac:dyDescent="0.25">
      <c r="A65" s="126" t="s">
        <v>1</v>
      </c>
      <c r="B65" s="127" t="s">
        <v>71</v>
      </c>
      <c r="C65" s="133"/>
      <c r="D65" s="133"/>
      <c r="E65" s="129"/>
      <c r="F65" s="129"/>
      <c r="G65" s="39">
        <f>SUM(G66:G70)</f>
        <v>18544444</v>
      </c>
      <c r="H65" s="39">
        <v>19542718</v>
      </c>
      <c r="I65" s="39">
        <v>14529656</v>
      </c>
      <c r="J65" s="95">
        <v>74.349999999999994</v>
      </c>
      <c r="K65" s="95">
        <f t="shared" si="4"/>
        <v>5.1427895887369885</v>
      </c>
      <c r="L65" s="39">
        <f t="shared" si="2"/>
        <v>4758297</v>
      </c>
    </row>
    <row r="66" spans="1:12" ht="12.95" customHeight="1" x14ac:dyDescent="0.25">
      <c r="A66" s="126"/>
      <c r="B66" s="140" t="s">
        <v>1</v>
      </c>
      <c r="C66" s="54" t="s">
        <v>22</v>
      </c>
      <c r="D66" s="55"/>
      <c r="E66" s="159" t="s">
        <v>72</v>
      </c>
      <c r="F66" s="159"/>
      <c r="G66" s="41">
        <v>4935000</v>
      </c>
      <c r="H66" s="41">
        <v>4935000</v>
      </c>
      <c r="I66" s="41">
        <v>3375273</v>
      </c>
      <c r="J66" s="98">
        <v>68.39</v>
      </c>
      <c r="K66" s="98">
        <f t="shared" si="4"/>
        <v>1.1946820243744973</v>
      </c>
      <c r="L66" s="41">
        <f t="shared" si="2"/>
        <v>907773</v>
      </c>
    </row>
    <row r="67" spans="1:12" ht="12.95" customHeight="1" x14ac:dyDescent="0.25">
      <c r="A67" s="126"/>
      <c r="B67" s="137"/>
      <c r="C67" s="54" t="s">
        <v>22</v>
      </c>
      <c r="D67" s="55"/>
      <c r="E67" s="159" t="s">
        <v>73</v>
      </c>
      <c r="F67" s="159"/>
      <c r="G67" s="41">
        <v>10589999</v>
      </c>
      <c r="H67" s="41">
        <v>10589999</v>
      </c>
      <c r="I67" s="41">
        <v>8504154</v>
      </c>
      <c r="J67" s="98">
        <v>80.3</v>
      </c>
      <c r="K67" s="98">
        <f t="shared" si="4"/>
        <v>3.0100557543974902</v>
      </c>
      <c r="L67" s="41">
        <f t="shared" si="2"/>
        <v>3209154.5</v>
      </c>
    </row>
    <row r="68" spans="1:12" ht="12.95" customHeight="1" x14ac:dyDescent="0.25">
      <c r="A68" s="126"/>
      <c r="B68" s="137"/>
      <c r="C68" s="54" t="s">
        <v>22</v>
      </c>
      <c r="D68" s="55"/>
      <c r="E68" s="159" t="s">
        <v>74</v>
      </c>
      <c r="F68" s="159"/>
      <c r="G68" s="41">
        <v>1230857</v>
      </c>
      <c r="H68" s="41">
        <v>1193701</v>
      </c>
      <c r="I68" s="41">
        <v>930013</v>
      </c>
      <c r="J68" s="98">
        <v>77.91</v>
      </c>
      <c r="K68" s="98">
        <f t="shared" si="4"/>
        <v>0.32917924373364749</v>
      </c>
      <c r="L68" s="41">
        <f t="shared" si="2"/>
        <v>333162.5</v>
      </c>
    </row>
    <row r="69" spans="1:12" ht="30.75" customHeight="1" x14ac:dyDescent="0.25">
      <c r="A69" s="126"/>
      <c r="B69" s="137"/>
      <c r="C69" s="54" t="s">
        <v>22</v>
      </c>
      <c r="D69" s="55" t="s">
        <v>33</v>
      </c>
      <c r="E69" s="159" t="s">
        <v>75</v>
      </c>
      <c r="F69" s="159"/>
      <c r="G69" s="41">
        <v>1788588</v>
      </c>
      <c r="H69" s="41">
        <v>2284018</v>
      </c>
      <c r="I69" s="41">
        <v>1299208</v>
      </c>
      <c r="J69" s="98">
        <v>56.88</v>
      </c>
      <c r="K69" s="98">
        <f t="shared" si="4"/>
        <v>0.45985626748519065</v>
      </c>
      <c r="L69" s="41">
        <f t="shared" si="2"/>
        <v>157199</v>
      </c>
    </row>
    <row r="70" spans="1:12" ht="12.95" customHeight="1" x14ac:dyDescent="0.25">
      <c r="A70" s="126"/>
      <c r="B70" s="137"/>
      <c r="C70" s="54" t="s">
        <v>22</v>
      </c>
      <c r="D70" s="55"/>
      <c r="E70" s="159" t="s">
        <v>68</v>
      </c>
      <c r="F70" s="159"/>
      <c r="G70" s="41">
        <v>0</v>
      </c>
      <c r="H70" s="41">
        <v>540000</v>
      </c>
      <c r="I70" s="41">
        <v>421007</v>
      </c>
      <c r="J70" s="98">
        <v>77.959999999999994</v>
      </c>
      <c r="K70" s="98">
        <f t="shared" si="4"/>
        <v>0.14901594479493482</v>
      </c>
      <c r="L70" s="41">
        <f t="shared" si="2"/>
        <v>151007</v>
      </c>
    </row>
    <row r="71" spans="1:12" ht="18" customHeight="1" x14ac:dyDescent="0.25">
      <c r="A71" s="122" t="s">
        <v>76</v>
      </c>
      <c r="B71" s="123"/>
      <c r="C71" s="124"/>
      <c r="D71" s="124"/>
      <c r="E71" s="123"/>
      <c r="F71" s="123"/>
      <c r="G71" s="38">
        <f>G72</f>
        <v>30000</v>
      </c>
      <c r="H71" s="38">
        <v>1169401</v>
      </c>
      <c r="I71" s="38">
        <v>1141998</v>
      </c>
      <c r="J71" s="97">
        <v>97.66</v>
      </c>
      <c r="K71" s="97">
        <f t="shared" si="4"/>
        <v>0.40421159487591884</v>
      </c>
      <c r="L71" s="38">
        <f t="shared" si="2"/>
        <v>557297.5</v>
      </c>
    </row>
    <row r="72" spans="1:12" ht="12.95" customHeight="1" x14ac:dyDescent="0.25">
      <c r="A72" s="125" t="s">
        <v>1</v>
      </c>
      <c r="B72" s="127" t="s">
        <v>77</v>
      </c>
      <c r="C72" s="128"/>
      <c r="D72" s="128"/>
      <c r="E72" s="129"/>
      <c r="F72" s="129"/>
      <c r="G72" s="39">
        <f>SUM(G73:G76)</f>
        <v>30000</v>
      </c>
      <c r="H72" s="39">
        <v>1169401</v>
      </c>
      <c r="I72" s="39">
        <v>1141998</v>
      </c>
      <c r="J72" s="95">
        <v>97.66</v>
      </c>
      <c r="K72" s="95">
        <f t="shared" si="4"/>
        <v>0.40421159487591884</v>
      </c>
      <c r="L72" s="39">
        <f t="shared" si="2"/>
        <v>557297.5</v>
      </c>
    </row>
    <row r="73" spans="1:12" ht="41.25" customHeight="1" x14ac:dyDescent="0.25">
      <c r="A73" s="126"/>
      <c r="B73" s="140" t="s">
        <v>1</v>
      </c>
      <c r="C73" s="54" t="s">
        <v>22</v>
      </c>
      <c r="D73" s="55"/>
      <c r="E73" s="131" t="s">
        <v>78</v>
      </c>
      <c r="F73" s="131"/>
      <c r="G73" s="40">
        <v>20000</v>
      </c>
      <c r="H73" s="40">
        <v>20000</v>
      </c>
      <c r="I73" s="40">
        <v>2597</v>
      </c>
      <c r="J73" s="96">
        <v>12.99</v>
      </c>
      <c r="K73" s="96">
        <f t="shared" si="4"/>
        <v>9.1921134003103444E-4</v>
      </c>
      <c r="L73" s="40">
        <f t="shared" ref="L73:L136" si="5">+I73-H73/2</f>
        <v>-7403</v>
      </c>
    </row>
    <row r="74" spans="1:12" ht="41.25" customHeight="1" x14ac:dyDescent="0.25">
      <c r="A74" s="126"/>
      <c r="B74" s="137"/>
      <c r="C74" s="54" t="s">
        <v>22</v>
      </c>
      <c r="D74" s="55"/>
      <c r="E74" s="131" t="s">
        <v>79</v>
      </c>
      <c r="F74" s="131"/>
      <c r="G74" s="40">
        <v>5000</v>
      </c>
      <c r="H74" s="40">
        <v>5000</v>
      </c>
      <c r="I74" s="40">
        <v>0</v>
      </c>
      <c r="J74" s="96">
        <v>0</v>
      </c>
      <c r="K74" s="96">
        <f t="shared" si="4"/>
        <v>0</v>
      </c>
      <c r="L74" s="40">
        <f t="shared" si="5"/>
        <v>-2500</v>
      </c>
    </row>
    <row r="75" spans="1:12" ht="15" x14ac:dyDescent="0.25">
      <c r="A75" s="126" t="s">
        <v>1</v>
      </c>
      <c r="B75" s="137"/>
      <c r="C75" s="54" t="s">
        <v>22</v>
      </c>
      <c r="D75" s="55"/>
      <c r="E75" s="131" t="s">
        <v>80</v>
      </c>
      <c r="F75" s="131"/>
      <c r="G75" s="40">
        <v>5000</v>
      </c>
      <c r="H75" s="40">
        <v>5000</v>
      </c>
      <c r="I75" s="40">
        <v>0</v>
      </c>
      <c r="J75" s="96">
        <v>0</v>
      </c>
      <c r="K75" s="96">
        <f t="shared" si="4"/>
        <v>0</v>
      </c>
      <c r="L75" s="40">
        <f t="shared" si="5"/>
        <v>-2500</v>
      </c>
    </row>
    <row r="76" spans="1:12" ht="12.95" customHeight="1" x14ac:dyDescent="0.25">
      <c r="A76" s="126"/>
      <c r="B76" s="137"/>
      <c r="C76" s="54" t="s">
        <v>26</v>
      </c>
      <c r="D76" s="55"/>
      <c r="E76" s="131" t="s">
        <v>81</v>
      </c>
      <c r="F76" s="131"/>
      <c r="G76" s="40">
        <v>0</v>
      </c>
      <c r="H76" s="40">
        <v>1139401</v>
      </c>
      <c r="I76" s="40">
        <v>1139401</v>
      </c>
      <c r="J76" s="96">
        <v>100</v>
      </c>
      <c r="K76" s="96">
        <f t="shared" si="4"/>
        <v>0.40329238353588781</v>
      </c>
      <c r="L76" s="40">
        <f t="shared" si="5"/>
        <v>569700.5</v>
      </c>
    </row>
    <row r="77" spans="1:12" ht="17.25" customHeight="1" x14ac:dyDescent="0.25">
      <c r="A77" s="122" t="s">
        <v>82</v>
      </c>
      <c r="B77" s="123"/>
      <c r="C77" s="124"/>
      <c r="D77" s="124"/>
      <c r="E77" s="123"/>
      <c r="F77" s="123"/>
      <c r="G77" s="38">
        <f>G78+G95+G97+G141+G143+G147</f>
        <v>366065561</v>
      </c>
      <c r="H77" s="38">
        <v>398415130</v>
      </c>
      <c r="I77" s="38">
        <v>87522896</v>
      </c>
      <c r="J77" s="97">
        <v>21.97</v>
      </c>
      <c r="K77" s="97">
        <f t="shared" ref="K77:K140" si="6">I77/$I$7*100</f>
        <v>30.978836548154359</v>
      </c>
      <c r="L77" s="38">
        <f t="shared" si="5"/>
        <v>-111684669</v>
      </c>
    </row>
    <row r="78" spans="1:12" ht="12.95" customHeight="1" x14ac:dyDescent="0.25">
      <c r="A78" s="125" t="s">
        <v>1</v>
      </c>
      <c r="B78" s="127" t="s">
        <v>83</v>
      </c>
      <c r="C78" s="128"/>
      <c r="D78" s="128"/>
      <c r="E78" s="129"/>
      <c r="F78" s="129"/>
      <c r="G78" s="39">
        <f>SUM(G79:G94)</f>
        <v>170884882</v>
      </c>
      <c r="H78" s="39">
        <v>176014882</v>
      </c>
      <c r="I78" s="39">
        <v>39793725</v>
      </c>
      <c r="J78" s="95">
        <v>22.61</v>
      </c>
      <c r="K78" s="95">
        <f t="shared" si="6"/>
        <v>14.085037844465337</v>
      </c>
      <c r="L78" s="39">
        <f t="shared" si="5"/>
        <v>-48213716</v>
      </c>
    </row>
    <row r="79" spans="1:12" ht="12.95" customHeight="1" x14ac:dyDescent="0.25">
      <c r="A79" s="126"/>
      <c r="B79" s="140" t="s">
        <v>1</v>
      </c>
      <c r="C79" s="54" t="s">
        <v>22</v>
      </c>
      <c r="D79" s="55"/>
      <c r="E79" s="131" t="s">
        <v>84</v>
      </c>
      <c r="F79" s="131"/>
      <c r="G79" s="40">
        <v>77000000</v>
      </c>
      <c r="H79" s="40">
        <v>77920000</v>
      </c>
      <c r="I79" s="40">
        <v>38795396</v>
      </c>
      <c r="J79" s="96">
        <v>49.79</v>
      </c>
      <c r="K79" s="96">
        <f t="shared" si="6"/>
        <v>13.731678068615569</v>
      </c>
      <c r="L79" s="40">
        <f t="shared" si="5"/>
        <v>-164604</v>
      </c>
    </row>
    <row r="80" spans="1:12" ht="12.95" customHeight="1" x14ac:dyDescent="0.25">
      <c r="A80" s="126"/>
      <c r="B80" s="137"/>
      <c r="C80" s="54" t="s">
        <v>22</v>
      </c>
      <c r="D80" s="55" t="s">
        <v>33</v>
      </c>
      <c r="E80" s="131" t="s">
        <v>85</v>
      </c>
      <c r="F80" s="131"/>
      <c r="G80" s="40">
        <v>600000</v>
      </c>
      <c r="H80" s="40">
        <v>600000</v>
      </c>
      <c r="I80" s="40">
        <v>0</v>
      </c>
      <c r="J80" s="96">
        <v>0</v>
      </c>
      <c r="K80" s="96">
        <f t="shared" si="6"/>
        <v>0</v>
      </c>
      <c r="L80" s="40">
        <f t="shared" si="5"/>
        <v>-300000</v>
      </c>
    </row>
    <row r="81" spans="1:12" ht="12.95" customHeight="1" x14ac:dyDescent="0.25">
      <c r="A81" s="126"/>
      <c r="B81" s="137"/>
      <c r="C81" s="54" t="s">
        <v>22</v>
      </c>
      <c r="D81" s="55"/>
      <c r="E81" s="131" t="s">
        <v>86</v>
      </c>
      <c r="F81" s="131"/>
      <c r="G81" s="40">
        <v>60000</v>
      </c>
      <c r="H81" s="40">
        <v>106500</v>
      </c>
      <c r="I81" s="40">
        <v>30750</v>
      </c>
      <c r="J81" s="96">
        <v>28.87</v>
      </c>
      <c r="K81" s="96">
        <f t="shared" si="6"/>
        <v>1.0884000271834542E-2</v>
      </c>
      <c r="L81" s="40">
        <f t="shared" si="5"/>
        <v>-22500</v>
      </c>
    </row>
    <row r="82" spans="1:12" ht="12.75" customHeight="1" x14ac:dyDescent="0.25">
      <c r="A82" s="126"/>
      <c r="B82" s="137"/>
      <c r="C82" s="54" t="s">
        <v>22</v>
      </c>
      <c r="D82" s="55"/>
      <c r="E82" s="131" t="s">
        <v>87</v>
      </c>
      <c r="F82" s="131"/>
      <c r="G82" s="40">
        <v>120000</v>
      </c>
      <c r="H82" s="40">
        <v>73500</v>
      </c>
      <c r="I82" s="40">
        <v>63960</v>
      </c>
      <c r="J82" s="96">
        <v>87.02</v>
      </c>
      <c r="K82" s="96">
        <f t="shared" si="6"/>
        <v>2.2638720565415851E-2</v>
      </c>
      <c r="L82" s="40">
        <f t="shared" si="5"/>
        <v>27210</v>
      </c>
    </row>
    <row r="83" spans="1:12" ht="12.95" customHeight="1" x14ac:dyDescent="0.25">
      <c r="A83" s="126"/>
      <c r="B83" s="137"/>
      <c r="C83" s="54" t="s">
        <v>22</v>
      </c>
      <c r="D83" s="55"/>
      <c r="E83" s="131" t="s">
        <v>88</v>
      </c>
      <c r="F83" s="131"/>
      <c r="G83" s="40">
        <v>11500000</v>
      </c>
      <c r="H83" s="40">
        <v>11500000</v>
      </c>
      <c r="I83" s="40">
        <v>0</v>
      </c>
      <c r="J83" s="96">
        <v>0</v>
      </c>
      <c r="K83" s="96">
        <f t="shared" si="6"/>
        <v>0</v>
      </c>
      <c r="L83" s="40">
        <f t="shared" si="5"/>
        <v>-5750000</v>
      </c>
    </row>
    <row r="84" spans="1:12" ht="27" customHeight="1" x14ac:dyDescent="0.25">
      <c r="A84" s="126"/>
      <c r="B84" s="137"/>
      <c r="C84" s="54" t="s">
        <v>22</v>
      </c>
      <c r="D84" s="55"/>
      <c r="E84" s="131" t="s">
        <v>460</v>
      </c>
      <c r="F84" s="131"/>
      <c r="G84" s="40">
        <v>500000</v>
      </c>
      <c r="H84" s="40">
        <v>500000</v>
      </c>
      <c r="I84" s="40">
        <v>107232</v>
      </c>
      <c r="J84" s="96">
        <v>21.45</v>
      </c>
      <c r="K84" s="96">
        <f t="shared" si="6"/>
        <v>3.7954898118678436E-2</v>
      </c>
      <c r="L84" s="40">
        <f t="shared" si="5"/>
        <v>-142768</v>
      </c>
    </row>
    <row r="85" spans="1:12" ht="12.95" customHeight="1" x14ac:dyDescent="0.25">
      <c r="A85" s="126"/>
      <c r="B85" s="137"/>
      <c r="C85" s="54" t="s">
        <v>22</v>
      </c>
      <c r="D85" s="55" t="s">
        <v>33</v>
      </c>
      <c r="E85" s="131" t="s">
        <v>89</v>
      </c>
      <c r="F85" s="131"/>
      <c r="G85" s="40">
        <v>2150000</v>
      </c>
      <c r="H85" s="40">
        <v>1450000</v>
      </c>
      <c r="I85" s="40">
        <v>464069</v>
      </c>
      <c r="J85" s="96">
        <v>32</v>
      </c>
      <c r="K85" s="96">
        <f t="shared" si="6"/>
        <v>0.1642577925902434</v>
      </c>
      <c r="L85" s="40">
        <f t="shared" si="5"/>
        <v>-260931</v>
      </c>
    </row>
    <row r="86" spans="1:12" ht="12.95" customHeight="1" x14ac:dyDescent="0.25">
      <c r="A86" s="126"/>
      <c r="B86" s="137"/>
      <c r="C86" s="54" t="s">
        <v>22</v>
      </c>
      <c r="D86" s="55"/>
      <c r="E86" s="131" t="s">
        <v>90</v>
      </c>
      <c r="F86" s="131"/>
      <c r="G86" s="40">
        <v>120000</v>
      </c>
      <c r="H86" s="40">
        <v>120000</v>
      </c>
      <c r="I86" s="40">
        <v>10042</v>
      </c>
      <c r="J86" s="96">
        <v>8.3699999999999992</v>
      </c>
      <c r="K86" s="96">
        <f t="shared" si="6"/>
        <v>3.5543782351142271E-3</v>
      </c>
      <c r="L86" s="40">
        <f t="shared" si="5"/>
        <v>-49958</v>
      </c>
    </row>
    <row r="87" spans="1:12" ht="12.95" customHeight="1" x14ac:dyDescent="0.25">
      <c r="A87" s="126"/>
      <c r="B87" s="137"/>
      <c r="C87" s="54" t="s">
        <v>22</v>
      </c>
      <c r="D87" s="55"/>
      <c r="E87" s="131" t="s">
        <v>91</v>
      </c>
      <c r="F87" s="131"/>
      <c r="G87" s="40">
        <v>390882</v>
      </c>
      <c r="H87" s="40">
        <v>380882</v>
      </c>
      <c r="I87" s="40">
        <v>0</v>
      </c>
      <c r="J87" s="96">
        <v>0</v>
      </c>
      <c r="K87" s="96">
        <f t="shared" si="6"/>
        <v>0</v>
      </c>
      <c r="L87" s="40">
        <f t="shared" si="5"/>
        <v>-190441</v>
      </c>
    </row>
    <row r="88" spans="1:12" ht="24" customHeight="1" x14ac:dyDescent="0.25">
      <c r="A88" s="126"/>
      <c r="B88" s="137"/>
      <c r="C88" s="54" t="s">
        <v>22</v>
      </c>
      <c r="D88" s="55"/>
      <c r="E88" s="131" t="s">
        <v>92</v>
      </c>
      <c r="F88" s="131"/>
      <c r="G88" s="40">
        <v>400000</v>
      </c>
      <c r="H88" s="40">
        <v>0</v>
      </c>
      <c r="I88" s="40">
        <v>0</v>
      </c>
      <c r="J88" s="96">
        <v>0</v>
      </c>
      <c r="K88" s="96">
        <f t="shared" si="6"/>
        <v>0</v>
      </c>
      <c r="L88" s="40">
        <f t="shared" si="5"/>
        <v>0</v>
      </c>
    </row>
    <row r="89" spans="1:12" ht="12.95" customHeight="1" x14ac:dyDescent="0.25">
      <c r="A89" s="126"/>
      <c r="B89" s="137"/>
      <c r="C89" s="54" t="s">
        <v>22</v>
      </c>
      <c r="D89" s="55"/>
      <c r="E89" s="131" t="s">
        <v>93</v>
      </c>
      <c r="F89" s="131"/>
      <c r="G89" s="40">
        <v>5244000</v>
      </c>
      <c r="H89" s="40">
        <v>6164000</v>
      </c>
      <c r="I89" s="40">
        <v>0</v>
      </c>
      <c r="J89" s="96">
        <v>0</v>
      </c>
      <c r="K89" s="96">
        <f t="shared" si="6"/>
        <v>0</v>
      </c>
      <c r="L89" s="40">
        <f t="shared" si="5"/>
        <v>-3082000</v>
      </c>
    </row>
    <row r="90" spans="1:12" ht="25.5" customHeight="1" x14ac:dyDescent="0.25">
      <c r="A90" s="126"/>
      <c r="B90" s="137"/>
      <c r="C90" s="54" t="s">
        <v>26</v>
      </c>
      <c r="D90" s="55"/>
      <c r="E90" s="131" t="s">
        <v>94</v>
      </c>
      <c r="F90" s="131"/>
      <c r="G90" s="40">
        <v>22800000</v>
      </c>
      <c r="H90" s="40"/>
      <c r="I90" s="40"/>
      <c r="J90" s="96"/>
      <c r="K90" s="96">
        <f t="shared" si="6"/>
        <v>0</v>
      </c>
      <c r="L90" s="40">
        <f t="shared" si="5"/>
        <v>0</v>
      </c>
    </row>
    <row r="91" spans="1:12" ht="12.95" customHeight="1" x14ac:dyDescent="0.25">
      <c r="A91" s="126"/>
      <c r="B91" s="137"/>
      <c r="C91" s="54" t="s">
        <v>26</v>
      </c>
      <c r="D91" s="55" t="s">
        <v>33</v>
      </c>
      <c r="E91" s="131" t="s">
        <v>95</v>
      </c>
      <c r="F91" s="131"/>
      <c r="G91" s="40">
        <v>10000000</v>
      </c>
      <c r="H91" s="40">
        <v>10000000</v>
      </c>
      <c r="I91" s="40">
        <v>0</v>
      </c>
      <c r="J91" s="96">
        <v>0</v>
      </c>
      <c r="K91" s="96">
        <f t="shared" si="6"/>
        <v>0</v>
      </c>
      <c r="L91" s="40">
        <f t="shared" si="5"/>
        <v>-5000000</v>
      </c>
    </row>
    <row r="92" spans="1:12" ht="12.95" customHeight="1" x14ac:dyDescent="0.25">
      <c r="A92" s="126"/>
      <c r="B92" s="137"/>
      <c r="C92" s="54" t="s">
        <v>26</v>
      </c>
      <c r="D92" s="55"/>
      <c r="E92" s="131" t="s">
        <v>92</v>
      </c>
      <c r="F92" s="131"/>
      <c r="G92" s="40">
        <v>0</v>
      </c>
      <c r="H92" s="40">
        <v>400000</v>
      </c>
      <c r="I92" s="40">
        <v>322276</v>
      </c>
      <c r="J92" s="96">
        <v>80.569999999999993</v>
      </c>
      <c r="K92" s="96">
        <f t="shared" si="6"/>
        <v>0.11406998606847965</v>
      </c>
      <c r="L92" s="40">
        <f t="shared" si="5"/>
        <v>122276</v>
      </c>
    </row>
    <row r="93" spans="1:12" ht="25.5" customHeight="1" x14ac:dyDescent="0.25">
      <c r="A93" s="126" t="s">
        <v>1</v>
      </c>
      <c r="B93" s="137"/>
      <c r="C93" s="54" t="s">
        <v>26</v>
      </c>
      <c r="D93" s="55" t="s">
        <v>33</v>
      </c>
      <c r="E93" s="131" t="s">
        <v>96</v>
      </c>
      <c r="F93" s="131"/>
      <c r="G93" s="40">
        <v>40000000</v>
      </c>
      <c r="H93" s="40">
        <v>40000000</v>
      </c>
      <c r="I93" s="40">
        <v>0</v>
      </c>
      <c r="J93" s="96">
        <v>0</v>
      </c>
      <c r="K93" s="96">
        <f t="shared" si="6"/>
        <v>0</v>
      </c>
      <c r="L93" s="40">
        <f t="shared" si="5"/>
        <v>-20000000</v>
      </c>
    </row>
    <row r="94" spans="1:12" ht="27.75" customHeight="1" x14ac:dyDescent="0.25">
      <c r="A94" s="126"/>
      <c r="B94" s="137"/>
      <c r="C94" s="54" t="s">
        <v>26</v>
      </c>
      <c r="D94" s="55" t="s">
        <v>33</v>
      </c>
      <c r="E94" s="131" t="s">
        <v>97</v>
      </c>
      <c r="F94" s="131"/>
      <c r="G94" s="40">
        <v>0</v>
      </c>
      <c r="H94" s="40">
        <v>26800000</v>
      </c>
      <c r="I94" s="40">
        <v>0</v>
      </c>
      <c r="J94" s="96">
        <v>0</v>
      </c>
      <c r="K94" s="96">
        <f t="shared" si="6"/>
        <v>0</v>
      </c>
      <c r="L94" s="40">
        <f t="shared" si="5"/>
        <v>-13400000</v>
      </c>
    </row>
    <row r="95" spans="1:12" ht="12.95" customHeight="1" x14ac:dyDescent="0.25">
      <c r="A95" s="104" t="s">
        <v>1</v>
      </c>
      <c r="B95" s="127" t="s">
        <v>98</v>
      </c>
      <c r="C95" s="133"/>
      <c r="D95" s="133"/>
      <c r="E95" s="129"/>
      <c r="F95" s="129"/>
      <c r="G95" s="39">
        <f>G96</f>
        <v>52164</v>
      </c>
      <c r="H95" s="39">
        <v>52164</v>
      </c>
      <c r="I95" s="39">
        <v>44712</v>
      </c>
      <c r="J95" s="95">
        <v>85.71</v>
      </c>
      <c r="K95" s="95">
        <f t="shared" si="6"/>
        <v>1.5825867322089952E-2</v>
      </c>
      <c r="L95" s="39">
        <f t="shared" si="5"/>
        <v>18630</v>
      </c>
    </row>
    <row r="96" spans="1:12" s="22" customFormat="1" ht="12.95" customHeight="1" x14ac:dyDescent="0.25">
      <c r="A96" s="104"/>
      <c r="B96" s="30" t="s">
        <v>1</v>
      </c>
      <c r="C96" s="56" t="s">
        <v>22</v>
      </c>
      <c r="D96" s="57"/>
      <c r="E96" s="131" t="s">
        <v>99</v>
      </c>
      <c r="F96" s="131"/>
      <c r="G96" s="40">
        <v>52164</v>
      </c>
      <c r="H96" s="40">
        <v>52164</v>
      </c>
      <c r="I96" s="40">
        <v>44712</v>
      </c>
      <c r="J96" s="96">
        <v>85.71</v>
      </c>
      <c r="K96" s="96">
        <f t="shared" si="6"/>
        <v>1.5825867322089952E-2</v>
      </c>
      <c r="L96" s="40">
        <f t="shared" si="5"/>
        <v>18630</v>
      </c>
    </row>
    <row r="97" spans="1:12" ht="12.95" customHeight="1" x14ac:dyDescent="0.25">
      <c r="A97" s="104"/>
      <c r="B97" s="127" t="s">
        <v>100</v>
      </c>
      <c r="C97" s="133"/>
      <c r="D97" s="133"/>
      <c r="E97" s="129"/>
      <c r="F97" s="129"/>
      <c r="G97" s="39">
        <f>SUM(G98:G140)</f>
        <v>172844728</v>
      </c>
      <c r="H97" s="39">
        <v>199512411</v>
      </c>
      <c r="I97" s="39">
        <v>43017564</v>
      </c>
      <c r="J97" s="95">
        <v>21.56</v>
      </c>
      <c r="K97" s="95">
        <f t="shared" si="6"/>
        <v>15.226119618525525</v>
      </c>
      <c r="L97" s="39">
        <f t="shared" si="5"/>
        <v>-56738641.5</v>
      </c>
    </row>
    <row r="98" spans="1:12" ht="12.95" customHeight="1" x14ac:dyDescent="0.25">
      <c r="A98" s="104"/>
      <c r="B98" s="106" t="s">
        <v>1</v>
      </c>
      <c r="C98" s="56" t="s">
        <v>22</v>
      </c>
      <c r="D98" s="57"/>
      <c r="E98" s="131" t="s">
        <v>101</v>
      </c>
      <c r="F98" s="131"/>
      <c r="G98" s="40">
        <v>17401178</v>
      </c>
      <c r="H98" s="40">
        <v>17401178</v>
      </c>
      <c r="I98" s="40">
        <v>8676235</v>
      </c>
      <c r="J98" s="96">
        <v>49.86</v>
      </c>
      <c r="K98" s="96">
        <f t="shared" si="6"/>
        <v>3.0709640357235899</v>
      </c>
      <c r="L98" s="40">
        <f t="shared" si="5"/>
        <v>-24354</v>
      </c>
    </row>
    <row r="99" spans="1:12" ht="12.95" customHeight="1" x14ac:dyDescent="0.25">
      <c r="A99" s="104"/>
      <c r="B99" s="105"/>
      <c r="C99" s="56" t="s">
        <v>22</v>
      </c>
      <c r="D99" s="57"/>
      <c r="E99" s="131" t="s">
        <v>102</v>
      </c>
      <c r="F99" s="131"/>
      <c r="G99" s="40">
        <v>11000000</v>
      </c>
      <c r="H99" s="40">
        <v>9877745</v>
      </c>
      <c r="I99" s="40">
        <v>3757158</v>
      </c>
      <c r="J99" s="96">
        <v>38.04</v>
      </c>
      <c r="K99" s="96">
        <f t="shared" si="6"/>
        <v>1.3298506892138318</v>
      </c>
      <c r="L99" s="40">
        <f t="shared" si="5"/>
        <v>-1181714.5</v>
      </c>
    </row>
    <row r="100" spans="1:12" ht="12.95" customHeight="1" x14ac:dyDescent="0.25">
      <c r="A100" s="104"/>
      <c r="B100" s="105"/>
      <c r="C100" s="56" t="s">
        <v>22</v>
      </c>
      <c r="D100" s="57" t="s">
        <v>33</v>
      </c>
      <c r="E100" s="131" t="s">
        <v>103</v>
      </c>
      <c r="F100" s="131"/>
      <c r="G100" s="40">
        <v>10364000</v>
      </c>
      <c r="H100" s="40">
        <v>19484000</v>
      </c>
      <c r="I100" s="40">
        <v>16483295</v>
      </c>
      <c r="J100" s="96">
        <v>84.6</v>
      </c>
      <c r="K100" s="96">
        <f t="shared" si="6"/>
        <v>5.8342825125440321</v>
      </c>
      <c r="L100" s="40">
        <f t="shared" si="5"/>
        <v>6741295</v>
      </c>
    </row>
    <row r="101" spans="1:12" ht="12.95" customHeight="1" x14ac:dyDescent="0.25">
      <c r="A101" s="104"/>
      <c r="B101" s="105"/>
      <c r="C101" s="56" t="s">
        <v>22</v>
      </c>
      <c r="D101" s="57" t="s">
        <v>33</v>
      </c>
      <c r="E101" s="131" t="s">
        <v>104</v>
      </c>
      <c r="F101" s="131"/>
      <c r="G101" s="40">
        <v>889066</v>
      </c>
      <c r="H101" s="40">
        <v>909066</v>
      </c>
      <c r="I101" s="40">
        <v>410660</v>
      </c>
      <c r="J101" s="96">
        <v>45.17</v>
      </c>
      <c r="K101" s="96">
        <f t="shared" si="6"/>
        <v>0.14535361143517311</v>
      </c>
      <c r="L101" s="40">
        <f t="shared" si="5"/>
        <v>-43873</v>
      </c>
    </row>
    <row r="102" spans="1:12" ht="12.95" customHeight="1" x14ac:dyDescent="0.25">
      <c r="A102" s="104"/>
      <c r="B102" s="105"/>
      <c r="C102" s="56" t="s">
        <v>22</v>
      </c>
      <c r="D102" s="57"/>
      <c r="E102" s="131" t="s">
        <v>105</v>
      </c>
      <c r="F102" s="131"/>
      <c r="G102" s="40">
        <v>1000000</v>
      </c>
      <c r="H102" s="40">
        <v>980000</v>
      </c>
      <c r="I102" s="40">
        <v>65380</v>
      </c>
      <c r="J102" s="96">
        <v>6.67</v>
      </c>
      <c r="K102" s="96">
        <f t="shared" si="6"/>
        <v>2.3141331309676175E-2</v>
      </c>
      <c r="L102" s="40">
        <f t="shared" si="5"/>
        <v>-424620</v>
      </c>
    </row>
    <row r="103" spans="1:12" ht="12.95" customHeight="1" x14ac:dyDescent="0.25">
      <c r="A103" s="104"/>
      <c r="B103" s="105"/>
      <c r="C103" s="56" t="s">
        <v>22</v>
      </c>
      <c r="D103" s="57"/>
      <c r="E103" s="131" t="s">
        <v>99</v>
      </c>
      <c r="F103" s="131"/>
      <c r="G103" s="40">
        <v>0</v>
      </c>
      <c r="H103" s="40">
        <v>7720</v>
      </c>
      <c r="I103" s="40">
        <v>7716</v>
      </c>
      <c r="J103" s="96">
        <v>99.95</v>
      </c>
      <c r="K103" s="96">
        <f t="shared" si="6"/>
        <v>2.7310876779666777E-3</v>
      </c>
      <c r="L103" s="40">
        <f t="shared" si="5"/>
        <v>3856</v>
      </c>
    </row>
    <row r="104" spans="1:12" ht="12.95" customHeight="1" x14ac:dyDescent="0.25">
      <c r="A104" s="104"/>
      <c r="B104" s="105"/>
      <c r="C104" s="54" t="s">
        <v>26</v>
      </c>
      <c r="D104" s="57"/>
      <c r="E104" s="131" t="s">
        <v>106</v>
      </c>
      <c r="F104" s="131"/>
      <c r="G104" s="40">
        <v>24500000</v>
      </c>
      <c r="H104" s="40">
        <v>27450000</v>
      </c>
      <c r="I104" s="40">
        <v>50461</v>
      </c>
      <c r="J104" s="96">
        <v>0.18</v>
      </c>
      <c r="K104" s="96">
        <f t="shared" si="6"/>
        <v>1.7860732933887572E-2</v>
      </c>
      <c r="L104" s="40">
        <f t="shared" si="5"/>
        <v>-13674539</v>
      </c>
    </row>
    <row r="105" spans="1:12" ht="12.95" customHeight="1" x14ac:dyDescent="0.25">
      <c r="A105" s="104"/>
      <c r="B105" s="105"/>
      <c r="C105" s="54" t="s">
        <v>26</v>
      </c>
      <c r="D105" s="57"/>
      <c r="E105" s="131" t="s">
        <v>107</v>
      </c>
      <c r="F105" s="131"/>
      <c r="G105" s="40">
        <v>3000000</v>
      </c>
      <c r="H105" s="40">
        <v>3454000</v>
      </c>
      <c r="I105" s="40">
        <v>130936</v>
      </c>
      <c r="J105" s="96">
        <v>3.79</v>
      </c>
      <c r="K105" s="96">
        <f t="shared" si="6"/>
        <v>4.6344958035542366E-2</v>
      </c>
      <c r="L105" s="40">
        <f t="shared" si="5"/>
        <v>-1596064</v>
      </c>
    </row>
    <row r="106" spans="1:12" ht="12.95" customHeight="1" x14ac:dyDescent="0.25">
      <c r="A106" s="104"/>
      <c r="B106" s="105"/>
      <c r="C106" s="54" t="s">
        <v>26</v>
      </c>
      <c r="D106" s="57"/>
      <c r="E106" s="131" t="s">
        <v>108</v>
      </c>
      <c r="F106" s="131"/>
      <c r="G106" s="40">
        <v>4000000</v>
      </c>
      <c r="H106" s="40">
        <v>5255000</v>
      </c>
      <c r="I106" s="40">
        <v>1408</v>
      </c>
      <c r="J106" s="96">
        <v>0.03</v>
      </c>
      <c r="K106" s="96">
        <f t="shared" si="6"/>
        <v>4.9836332952009875E-4</v>
      </c>
      <c r="L106" s="40">
        <f t="shared" si="5"/>
        <v>-2626092</v>
      </c>
    </row>
    <row r="107" spans="1:12" ht="12.95" customHeight="1" x14ac:dyDescent="0.25">
      <c r="A107" s="104"/>
      <c r="B107" s="105"/>
      <c r="C107" s="54" t="s">
        <v>26</v>
      </c>
      <c r="D107" s="57" t="s">
        <v>33</v>
      </c>
      <c r="E107" s="131" t="s">
        <v>109</v>
      </c>
      <c r="F107" s="131"/>
      <c r="G107" s="40">
        <v>1657446</v>
      </c>
      <c r="H107" s="40">
        <v>966468</v>
      </c>
      <c r="I107" s="40">
        <v>54060</v>
      </c>
      <c r="J107" s="96">
        <v>5.59</v>
      </c>
      <c r="K107" s="96">
        <f t="shared" si="6"/>
        <v>1.9134603404727658E-2</v>
      </c>
      <c r="L107" s="40">
        <f t="shared" si="5"/>
        <v>-429174</v>
      </c>
    </row>
    <row r="108" spans="1:12" ht="12.95" customHeight="1" x14ac:dyDescent="0.25">
      <c r="A108" s="104"/>
      <c r="B108" s="105"/>
      <c r="C108" s="54" t="s">
        <v>26</v>
      </c>
      <c r="D108" s="57"/>
      <c r="E108" s="131" t="s">
        <v>110</v>
      </c>
      <c r="F108" s="131"/>
      <c r="G108" s="40">
        <v>200000</v>
      </c>
      <c r="H108" s="40">
        <v>200000</v>
      </c>
      <c r="I108" s="40">
        <v>1000</v>
      </c>
      <c r="J108" s="96">
        <v>0.5</v>
      </c>
      <c r="K108" s="96">
        <f t="shared" si="6"/>
        <v>3.5395122835234287E-4</v>
      </c>
      <c r="L108" s="40">
        <f t="shared" si="5"/>
        <v>-99000</v>
      </c>
    </row>
    <row r="109" spans="1:12" ht="30" customHeight="1" x14ac:dyDescent="0.25">
      <c r="A109" s="104"/>
      <c r="B109" s="105"/>
      <c r="C109" s="54" t="s">
        <v>26</v>
      </c>
      <c r="D109" s="57" t="s">
        <v>33</v>
      </c>
      <c r="E109" s="131" t="s">
        <v>111</v>
      </c>
      <c r="F109" s="131"/>
      <c r="G109" s="40">
        <v>0</v>
      </c>
      <c r="H109" s="40">
        <v>350000</v>
      </c>
      <c r="I109" s="40">
        <v>0</v>
      </c>
      <c r="J109" s="96">
        <v>0</v>
      </c>
      <c r="K109" s="96">
        <f t="shared" si="6"/>
        <v>0</v>
      </c>
      <c r="L109" s="40">
        <f t="shared" si="5"/>
        <v>-175000</v>
      </c>
    </row>
    <row r="110" spans="1:12" s="23" customFormat="1" ht="30" customHeight="1" x14ac:dyDescent="0.25">
      <c r="A110" s="104"/>
      <c r="B110" s="105"/>
      <c r="C110" s="54" t="s">
        <v>26</v>
      </c>
      <c r="D110" s="57" t="s">
        <v>33</v>
      </c>
      <c r="E110" s="131" t="s">
        <v>112</v>
      </c>
      <c r="F110" s="131"/>
      <c r="G110" s="40">
        <v>0</v>
      </c>
      <c r="H110" s="40">
        <v>15000</v>
      </c>
      <c r="I110" s="40">
        <v>8210</v>
      </c>
      <c r="J110" s="96">
        <v>54.73</v>
      </c>
      <c r="K110" s="96">
        <f t="shared" si="6"/>
        <v>2.9059395847727348E-3</v>
      </c>
      <c r="L110" s="40">
        <f t="shared" si="5"/>
        <v>710</v>
      </c>
    </row>
    <row r="111" spans="1:12" s="23" customFormat="1" ht="15" x14ac:dyDescent="0.25">
      <c r="A111" s="104" t="s">
        <v>1</v>
      </c>
      <c r="B111" s="105"/>
      <c r="C111" s="54" t="s">
        <v>26</v>
      </c>
      <c r="D111" s="57" t="s">
        <v>33</v>
      </c>
      <c r="E111" s="131" t="s">
        <v>113</v>
      </c>
      <c r="F111" s="131"/>
      <c r="G111" s="40">
        <v>0</v>
      </c>
      <c r="H111" s="40">
        <v>250000</v>
      </c>
      <c r="I111" s="40">
        <v>0</v>
      </c>
      <c r="J111" s="96">
        <v>0</v>
      </c>
      <c r="K111" s="96">
        <f t="shared" si="6"/>
        <v>0</v>
      </c>
      <c r="L111" s="40">
        <f t="shared" si="5"/>
        <v>-125000</v>
      </c>
    </row>
    <row r="112" spans="1:12" s="23" customFormat="1" ht="15" x14ac:dyDescent="0.25">
      <c r="A112" s="104"/>
      <c r="B112" s="105"/>
      <c r="C112" s="54" t="s">
        <v>26</v>
      </c>
      <c r="D112" s="57"/>
      <c r="E112" s="131" t="s">
        <v>114</v>
      </c>
      <c r="F112" s="131"/>
      <c r="G112" s="40">
        <v>1300000</v>
      </c>
      <c r="H112" s="40">
        <v>1300000</v>
      </c>
      <c r="I112" s="40">
        <v>726684</v>
      </c>
      <c r="J112" s="96">
        <v>55.9</v>
      </c>
      <c r="K112" s="96">
        <f t="shared" si="6"/>
        <v>0.25721069442399397</v>
      </c>
      <c r="L112" s="40">
        <f t="shared" si="5"/>
        <v>76684</v>
      </c>
    </row>
    <row r="113" spans="1:12" s="23" customFormat="1" ht="30" customHeight="1" x14ac:dyDescent="0.25">
      <c r="A113" s="104"/>
      <c r="B113" s="105"/>
      <c r="C113" s="54" t="s">
        <v>26</v>
      </c>
      <c r="D113" s="57"/>
      <c r="E113" s="131" t="s">
        <v>115</v>
      </c>
      <c r="F113" s="131"/>
      <c r="G113" s="40">
        <v>400000</v>
      </c>
      <c r="H113" s="40">
        <v>400000</v>
      </c>
      <c r="I113" s="40">
        <v>0</v>
      </c>
      <c r="J113" s="96">
        <v>0</v>
      </c>
      <c r="K113" s="96">
        <f t="shared" si="6"/>
        <v>0</v>
      </c>
      <c r="L113" s="40">
        <f t="shared" si="5"/>
        <v>-200000</v>
      </c>
    </row>
    <row r="114" spans="1:12" s="23" customFormat="1" ht="15" x14ac:dyDescent="0.25">
      <c r="A114" s="104"/>
      <c r="B114" s="105"/>
      <c r="C114" s="54" t="s">
        <v>26</v>
      </c>
      <c r="D114" s="57"/>
      <c r="E114" s="131" t="s">
        <v>116</v>
      </c>
      <c r="F114" s="131"/>
      <c r="G114" s="40">
        <v>0</v>
      </c>
      <c r="H114" s="40">
        <v>300000</v>
      </c>
      <c r="I114" s="40">
        <v>0</v>
      </c>
      <c r="J114" s="96">
        <v>0</v>
      </c>
      <c r="K114" s="96">
        <f t="shared" si="6"/>
        <v>0</v>
      </c>
      <c r="L114" s="40">
        <f t="shared" si="5"/>
        <v>-150000</v>
      </c>
    </row>
    <row r="115" spans="1:12" s="23" customFormat="1" ht="30" customHeight="1" x14ac:dyDescent="0.25">
      <c r="A115" s="104"/>
      <c r="B115" s="105"/>
      <c r="C115" s="54" t="s">
        <v>26</v>
      </c>
      <c r="D115" s="57" t="s">
        <v>33</v>
      </c>
      <c r="E115" s="131" t="s">
        <v>117</v>
      </c>
      <c r="F115" s="131"/>
      <c r="G115" s="40">
        <v>547462</v>
      </c>
      <c r="H115" s="40">
        <v>1389186</v>
      </c>
      <c r="I115" s="40">
        <v>0</v>
      </c>
      <c r="J115" s="96">
        <v>0</v>
      </c>
      <c r="K115" s="96">
        <f t="shared" si="6"/>
        <v>0</v>
      </c>
      <c r="L115" s="40">
        <f t="shared" si="5"/>
        <v>-694593</v>
      </c>
    </row>
    <row r="116" spans="1:12" s="23" customFormat="1" ht="27.75" customHeight="1" x14ac:dyDescent="0.25">
      <c r="A116" s="104"/>
      <c r="B116" s="105"/>
      <c r="C116" s="54" t="s">
        <v>26</v>
      </c>
      <c r="D116" s="57" t="s">
        <v>33</v>
      </c>
      <c r="E116" s="131" t="s">
        <v>118</v>
      </c>
      <c r="F116" s="131"/>
      <c r="G116" s="40">
        <v>410000</v>
      </c>
      <c r="H116" s="40">
        <v>420000</v>
      </c>
      <c r="I116" s="40">
        <v>0</v>
      </c>
      <c r="J116" s="96">
        <v>0</v>
      </c>
      <c r="K116" s="96">
        <f t="shared" si="6"/>
        <v>0</v>
      </c>
      <c r="L116" s="40">
        <f t="shared" si="5"/>
        <v>-210000</v>
      </c>
    </row>
    <row r="117" spans="1:12" s="23" customFormat="1" ht="16.5" customHeight="1" x14ac:dyDescent="0.25">
      <c r="A117" s="104"/>
      <c r="B117" s="105"/>
      <c r="C117" s="54" t="s">
        <v>26</v>
      </c>
      <c r="D117" s="57" t="s">
        <v>33</v>
      </c>
      <c r="E117" s="157" t="s">
        <v>119</v>
      </c>
      <c r="F117" s="139"/>
      <c r="G117" s="40">
        <v>70000</v>
      </c>
      <c r="H117" s="40">
        <v>40000</v>
      </c>
      <c r="I117" s="40">
        <v>0</v>
      </c>
      <c r="J117" s="96">
        <v>0</v>
      </c>
      <c r="K117" s="96">
        <f t="shared" si="6"/>
        <v>0</v>
      </c>
      <c r="L117" s="40">
        <f t="shared" si="5"/>
        <v>-20000</v>
      </c>
    </row>
    <row r="118" spans="1:12" s="23" customFormat="1" ht="27.75" customHeight="1" x14ac:dyDescent="0.25">
      <c r="A118" s="104"/>
      <c r="B118" s="105"/>
      <c r="C118" s="54" t="s">
        <v>26</v>
      </c>
      <c r="D118" s="57" t="s">
        <v>33</v>
      </c>
      <c r="E118" s="131" t="s">
        <v>120</v>
      </c>
      <c r="F118" s="131"/>
      <c r="G118" s="40">
        <v>330000</v>
      </c>
      <c r="H118" s="40">
        <v>330000</v>
      </c>
      <c r="I118" s="40">
        <v>168920</v>
      </c>
      <c r="J118" s="96">
        <v>51.19</v>
      </c>
      <c r="K118" s="96">
        <f t="shared" si="6"/>
        <v>5.9789441493277758E-2</v>
      </c>
      <c r="L118" s="40">
        <f t="shared" si="5"/>
        <v>3920</v>
      </c>
    </row>
    <row r="119" spans="1:12" s="23" customFormat="1" ht="27.75" customHeight="1" x14ac:dyDescent="0.25">
      <c r="A119" s="117"/>
      <c r="B119" s="118"/>
      <c r="C119" s="54" t="s">
        <v>26</v>
      </c>
      <c r="D119" s="57" t="s">
        <v>33</v>
      </c>
      <c r="E119" s="131" t="s">
        <v>121</v>
      </c>
      <c r="F119" s="131"/>
      <c r="G119" s="40">
        <v>60000</v>
      </c>
      <c r="H119" s="40">
        <v>60000</v>
      </c>
      <c r="I119" s="40">
        <v>23136</v>
      </c>
      <c r="J119" s="96">
        <v>38.56</v>
      </c>
      <c r="K119" s="96">
        <f t="shared" si="6"/>
        <v>8.1890156191598042E-3</v>
      </c>
      <c r="L119" s="40">
        <f t="shared" si="5"/>
        <v>-6864</v>
      </c>
    </row>
    <row r="120" spans="1:12" s="23" customFormat="1" ht="27.75" customHeight="1" x14ac:dyDescent="0.25">
      <c r="A120" s="104"/>
      <c r="B120" s="105"/>
      <c r="C120" s="54" t="s">
        <v>26</v>
      </c>
      <c r="D120" s="57" t="s">
        <v>33</v>
      </c>
      <c r="E120" s="131" t="s">
        <v>122</v>
      </c>
      <c r="F120" s="131"/>
      <c r="G120" s="40">
        <v>50000</v>
      </c>
      <c r="H120" s="40">
        <v>170000</v>
      </c>
      <c r="I120" s="40">
        <v>15150</v>
      </c>
      <c r="J120" s="96">
        <v>8.91</v>
      </c>
      <c r="K120" s="96">
        <f t="shared" si="6"/>
        <v>5.3623611095379945E-3</v>
      </c>
      <c r="L120" s="40">
        <f t="shared" si="5"/>
        <v>-69850</v>
      </c>
    </row>
    <row r="121" spans="1:12" s="23" customFormat="1" ht="27.75" customHeight="1" x14ac:dyDescent="0.25">
      <c r="A121" s="104"/>
      <c r="B121" s="105"/>
      <c r="C121" s="54" t="s">
        <v>26</v>
      </c>
      <c r="D121" s="57" t="s">
        <v>33</v>
      </c>
      <c r="E121" s="131" t="s">
        <v>123</v>
      </c>
      <c r="F121" s="131"/>
      <c r="G121" s="40">
        <v>0</v>
      </c>
      <c r="H121" s="40">
        <v>1000000</v>
      </c>
      <c r="I121" s="40">
        <v>966710</v>
      </c>
      <c r="J121" s="96">
        <v>96.67</v>
      </c>
      <c r="K121" s="96">
        <f t="shared" si="6"/>
        <v>0.34216819196049336</v>
      </c>
      <c r="L121" s="40">
        <f t="shared" si="5"/>
        <v>466710</v>
      </c>
    </row>
    <row r="122" spans="1:12" s="23" customFormat="1" ht="27.75" customHeight="1" x14ac:dyDescent="0.25">
      <c r="A122" s="104"/>
      <c r="B122" s="105"/>
      <c r="C122" s="54" t="s">
        <v>26</v>
      </c>
      <c r="D122" s="57" t="s">
        <v>33</v>
      </c>
      <c r="E122" s="131" t="s">
        <v>124</v>
      </c>
      <c r="F122" s="131"/>
      <c r="G122" s="40">
        <v>14201166</v>
      </c>
      <c r="H122" s="40">
        <v>14814408</v>
      </c>
      <c r="I122" s="40">
        <v>1441679</v>
      </c>
      <c r="J122" s="96">
        <v>9.73</v>
      </c>
      <c r="K122" s="96">
        <f t="shared" si="6"/>
        <v>0.5102840529397773</v>
      </c>
      <c r="L122" s="40">
        <f t="shared" si="5"/>
        <v>-5965525</v>
      </c>
    </row>
    <row r="123" spans="1:12" s="23" customFormat="1" ht="27.75" customHeight="1" x14ac:dyDescent="0.25">
      <c r="A123" s="104"/>
      <c r="B123" s="105"/>
      <c r="C123" s="54" t="s">
        <v>26</v>
      </c>
      <c r="D123" s="57" t="s">
        <v>33</v>
      </c>
      <c r="E123" s="131" t="s">
        <v>125</v>
      </c>
      <c r="F123" s="131"/>
      <c r="G123" s="40">
        <v>150000</v>
      </c>
      <c r="H123" s="40">
        <v>66000</v>
      </c>
      <c r="I123" s="40">
        <v>15100</v>
      </c>
      <c r="J123" s="96">
        <v>22.88</v>
      </c>
      <c r="K123" s="96">
        <f t="shared" si="6"/>
        <v>5.3446635481203776E-3</v>
      </c>
      <c r="L123" s="40">
        <f t="shared" si="5"/>
        <v>-17900</v>
      </c>
    </row>
    <row r="124" spans="1:12" s="23" customFormat="1" ht="27.75" customHeight="1" x14ac:dyDescent="0.25">
      <c r="A124" s="104"/>
      <c r="B124" s="105"/>
      <c r="C124" s="54" t="s">
        <v>26</v>
      </c>
      <c r="D124" s="57" t="s">
        <v>33</v>
      </c>
      <c r="E124" s="131" t="s">
        <v>126</v>
      </c>
      <c r="F124" s="131"/>
      <c r="G124" s="40">
        <v>28884633</v>
      </c>
      <c r="H124" s="40">
        <v>32179763</v>
      </c>
      <c r="I124" s="40">
        <v>1944845</v>
      </c>
      <c r="J124" s="96">
        <v>6.04</v>
      </c>
      <c r="K124" s="96">
        <f t="shared" si="6"/>
        <v>0.68838027670491231</v>
      </c>
      <c r="L124" s="40">
        <f t="shared" si="5"/>
        <v>-14145036.5</v>
      </c>
    </row>
    <row r="125" spans="1:12" s="23" customFormat="1" ht="27.75" customHeight="1" x14ac:dyDescent="0.25">
      <c r="A125" s="104"/>
      <c r="B125" s="105"/>
      <c r="C125" s="54" t="s">
        <v>26</v>
      </c>
      <c r="D125" s="57" t="s">
        <v>33</v>
      </c>
      <c r="E125" s="131" t="s">
        <v>127</v>
      </c>
      <c r="F125" s="131"/>
      <c r="G125" s="40">
        <v>25000</v>
      </c>
      <c r="H125" s="40">
        <v>25000</v>
      </c>
      <c r="I125" s="40">
        <v>12070</v>
      </c>
      <c r="J125" s="96">
        <v>48.28</v>
      </c>
      <c r="K125" s="96">
        <f t="shared" si="6"/>
        <v>4.2721913262127788E-3</v>
      </c>
      <c r="L125" s="40">
        <f t="shared" si="5"/>
        <v>-430</v>
      </c>
    </row>
    <row r="126" spans="1:12" s="23" customFormat="1" ht="27.75" customHeight="1" x14ac:dyDescent="0.25">
      <c r="A126" s="104"/>
      <c r="B126" s="105"/>
      <c r="C126" s="54" t="s">
        <v>26</v>
      </c>
      <c r="D126" s="57" t="s">
        <v>33</v>
      </c>
      <c r="E126" s="131" t="s">
        <v>128</v>
      </c>
      <c r="F126" s="131"/>
      <c r="G126" s="40">
        <v>10775349</v>
      </c>
      <c r="H126" s="40">
        <v>11913206</v>
      </c>
      <c r="I126" s="40">
        <v>290295</v>
      </c>
      <c r="J126" s="96">
        <v>2.44</v>
      </c>
      <c r="K126" s="96">
        <f t="shared" si="6"/>
        <v>0.10275027183454337</v>
      </c>
      <c r="L126" s="40">
        <f t="shared" si="5"/>
        <v>-5666308</v>
      </c>
    </row>
    <row r="127" spans="1:12" s="23" customFormat="1" ht="27.75" customHeight="1" x14ac:dyDescent="0.25">
      <c r="A127" s="104" t="s">
        <v>1</v>
      </c>
      <c r="B127" s="105"/>
      <c r="C127" s="54" t="s">
        <v>26</v>
      </c>
      <c r="D127" s="57" t="s">
        <v>33</v>
      </c>
      <c r="E127" s="131" t="s">
        <v>129</v>
      </c>
      <c r="F127" s="131"/>
      <c r="G127" s="40">
        <v>100000</v>
      </c>
      <c r="H127" s="40">
        <v>300000</v>
      </c>
      <c r="I127" s="40">
        <v>257</v>
      </c>
      <c r="J127" s="96">
        <v>0.09</v>
      </c>
      <c r="K127" s="96">
        <f t="shared" si="6"/>
        <v>9.0965465686552112E-5</v>
      </c>
      <c r="L127" s="40">
        <f t="shared" si="5"/>
        <v>-149743</v>
      </c>
    </row>
    <row r="128" spans="1:12" s="23" customFormat="1" ht="27.75" customHeight="1" x14ac:dyDescent="0.25">
      <c r="A128" s="104"/>
      <c r="B128" s="105"/>
      <c r="C128" s="54" t="s">
        <v>26</v>
      </c>
      <c r="D128" s="57" t="s">
        <v>33</v>
      </c>
      <c r="E128" s="131" t="s">
        <v>130</v>
      </c>
      <c r="F128" s="131"/>
      <c r="G128" s="40">
        <v>13154692</v>
      </c>
      <c r="H128" s="40">
        <v>15567530</v>
      </c>
      <c r="I128" s="40">
        <v>4231357</v>
      </c>
      <c r="J128" s="96">
        <v>27.18</v>
      </c>
      <c r="K128" s="96">
        <f t="shared" si="6"/>
        <v>1.4976940077472845</v>
      </c>
      <c r="L128" s="40">
        <f t="shared" si="5"/>
        <v>-3552408</v>
      </c>
    </row>
    <row r="129" spans="1:12" s="23" customFormat="1" ht="30" customHeight="1" x14ac:dyDescent="0.25">
      <c r="A129" s="104"/>
      <c r="B129" s="105"/>
      <c r="C129" s="54" t="s">
        <v>26</v>
      </c>
      <c r="D129" s="57" t="s">
        <v>33</v>
      </c>
      <c r="E129" s="131" t="s">
        <v>131</v>
      </c>
      <c r="F129" s="131"/>
      <c r="G129" s="40">
        <v>20000</v>
      </c>
      <c r="H129" s="40">
        <v>20000</v>
      </c>
      <c r="I129" s="40">
        <v>2032</v>
      </c>
      <c r="J129" s="96">
        <v>10.16</v>
      </c>
      <c r="K129" s="96">
        <f t="shared" si="6"/>
        <v>7.1922889601196073E-4</v>
      </c>
      <c r="L129" s="40">
        <f t="shared" si="5"/>
        <v>-7968</v>
      </c>
    </row>
    <row r="130" spans="1:12" s="23" customFormat="1" ht="27.75" customHeight="1" x14ac:dyDescent="0.25">
      <c r="A130" s="104"/>
      <c r="B130" s="105"/>
      <c r="C130" s="54" t="s">
        <v>26</v>
      </c>
      <c r="D130" s="57" t="s">
        <v>33</v>
      </c>
      <c r="E130" s="131" t="s">
        <v>132</v>
      </c>
      <c r="F130" s="131"/>
      <c r="G130" s="40">
        <v>20000</v>
      </c>
      <c r="H130" s="40">
        <v>45000</v>
      </c>
      <c r="I130" s="40">
        <v>575</v>
      </c>
      <c r="J130" s="96">
        <v>1.28</v>
      </c>
      <c r="K130" s="96">
        <f t="shared" si="6"/>
        <v>2.0352195630259716E-4</v>
      </c>
      <c r="L130" s="40">
        <f t="shared" si="5"/>
        <v>-21925</v>
      </c>
    </row>
    <row r="131" spans="1:12" s="23" customFormat="1" ht="30" customHeight="1" x14ac:dyDescent="0.25">
      <c r="A131" s="104"/>
      <c r="B131" s="105"/>
      <c r="C131" s="54" t="s">
        <v>26</v>
      </c>
      <c r="D131" s="57" t="s">
        <v>33</v>
      </c>
      <c r="E131" s="131" t="s">
        <v>133</v>
      </c>
      <c r="F131" s="131"/>
      <c r="G131" s="40">
        <v>120000</v>
      </c>
      <c r="H131" s="40">
        <v>140000</v>
      </c>
      <c r="I131" s="40">
        <v>0</v>
      </c>
      <c r="J131" s="96">
        <v>0</v>
      </c>
      <c r="K131" s="96">
        <f t="shared" si="6"/>
        <v>0</v>
      </c>
      <c r="L131" s="40">
        <f t="shared" si="5"/>
        <v>-70000</v>
      </c>
    </row>
    <row r="132" spans="1:12" s="23" customFormat="1" ht="30" customHeight="1" x14ac:dyDescent="0.25">
      <c r="A132" s="104"/>
      <c r="B132" s="105"/>
      <c r="C132" s="54" t="s">
        <v>26</v>
      </c>
      <c r="D132" s="57" t="s">
        <v>33</v>
      </c>
      <c r="E132" s="131" t="s">
        <v>134</v>
      </c>
      <c r="F132" s="131"/>
      <c r="G132" s="40">
        <v>2000000</v>
      </c>
      <c r="H132" s="40">
        <v>5700000</v>
      </c>
      <c r="I132" s="40">
        <v>1906105</v>
      </c>
      <c r="J132" s="96">
        <v>33.44</v>
      </c>
      <c r="K132" s="96">
        <f t="shared" si="6"/>
        <v>0.6746682061185425</v>
      </c>
      <c r="L132" s="40">
        <f t="shared" si="5"/>
        <v>-943895</v>
      </c>
    </row>
    <row r="133" spans="1:12" s="23" customFormat="1" ht="30" customHeight="1" x14ac:dyDescent="0.25">
      <c r="A133" s="104"/>
      <c r="B133" s="105"/>
      <c r="C133" s="54" t="s">
        <v>26</v>
      </c>
      <c r="D133" s="57" t="s">
        <v>33</v>
      </c>
      <c r="E133" s="131" t="s">
        <v>135</v>
      </c>
      <c r="F133" s="131"/>
      <c r="G133" s="40">
        <v>0</v>
      </c>
      <c r="H133" s="40">
        <v>16000</v>
      </c>
      <c r="I133" s="40">
        <v>0</v>
      </c>
      <c r="J133" s="96">
        <v>0</v>
      </c>
      <c r="K133" s="96">
        <f t="shared" si="6"/>
        <v>0</v>
      </c>
      <c r="L133" s="40">
        <f t="shared" si="5"/>
        <v>-8000</v>
      </c>
    </row>
    <row r="134" spans="1:12" s="23" customFormat="1" ht="30" customHeight="1" x14ac:dyDescent="0.25">
      <c r="A134" s="104"/>
      <c r="B134" s="105"/>
      <c r="C134" s="54" t="s">
        <v>26</v>
      </c>
      <c r="D134" s="57" t="s">
        <v>33</v>
      </c>
      <c r="E134" s="131" t="s">
        <v>136</v>
      </c>
      <c r="F134" s="131"/>
      <c r="G134" s="40">
        <v>0</v>
      </c>
      <c r="H134" s="40">
        <v>15000</v>
      </c>
      <c r="I134" s="40">
        <v>2851</v>
      </c>
      <c r="J134" s="96">
        <v>19</v>
      </c>
      <c r="K134" s="96">
        <f t="shared" si="6"/>
        <v>1.0091149520325296E-3</v>
      </c>
      <c r="L134" s="40">
        <f t="shared" si="5"/>
        <v>-4649</v>
      </c>
    </row>
    <row r="135" spans="1:12" s="23" customFormat="1" ht="30" customHeight="1" x14ac:dyDescent="0.25">
      <c r="A135" s="104"/>
      <c r="B135" s="105"/>
      <c r="C135" s="54" t="s">
        <v>26</v>
      </c>
      <c r="D135" s="57" t="s">
        <v>33</v>
      </c>
      <c r="E135" s="131" t="s">
        <v>137</v>
      </c>
      <c r="F135" s="131"/>
      <c r="G135" s="40">
        <v>47545</v>
      </c>
      <c r="H135" s="40">
        <v>47545</v>
      </c>
      <c r="I135" s="40">
        <v>0</v>
      </c>
      <c r="J135" s="96">
        <v>0</v>
      </c>
      <c r="K135" s="96">
        <f t="shared" si="6"/>
        <v>0</v>
      </c>
      <c r="L135" s="40">
        <f t="shared" si="5"/>
        <v>-23772.5</v>
      </c>
    </row>
    <row r="136" spans="1:12" s="23" customFormat="1" ht="28.5" customHeight="1" x14ac:dyDescent="0.25">
      <c r="A136" s="104"/>
      <c r="B136" s="105"/>
      <c r="C136" s="54" t="s">
        <v>26</v>
      </c>
      <c r="D136" s="57" t="s">
        <v>33</v>
      </c>
      <c r="E136" s="131" t="s">
        <v>138</v>
      </c>
      <c r="F136" s="131"/>
      <c r="G136" s="40">
        <v>30000</v>
      </c>
      <c r="H136" s="40">
        <v>5000</v>
      </c>
      <c r="I136" s="40">
        <v>600</v>
      </c>
      <c r="J136" s="96">
        <v>12</v>
      </c>
      <c r="K136" s="96">
        <f t="shared" si="6"/>
        <v>2.1237073701140571E-4</v>
      </c>
      <c r="L136" s="40">
        <f t="shared" si="5"/>
        <v>-1900</v>
      </c>
    </row>
    <row r="137" spans="1:12" s="23" customFormat="1" ht="15" x14ac:dyDescent="0.25">
      <c r="A137" s="104"/>
      <c r="B137" s="105"/>
      <c r="C137" s="54" t="s">
        <v>26</v>
      </c>
      <c r="D137" s="57" t="s">
        <v>33</v>
      </c>
      <c r="E137" s="131" t="s">
        <v>139</v>
      </c>
      <c r="F137" s="131"/>
      <c r="G137" s="40">
        <v>20090400</v>
      </c>
      <c r="H137" s="40">
        <v>20332848</v>
      </c>
      <c r="I137" s="40">
        <v>1337602</v>
      </c>
      <c r="J137" s="96">
        <v>6.58</v>
      </c>
      <c r="K137" s="96">
        <f t="shared" si="6"/>
        <v>0.4734458709465505</v>
      </c>
      <c r="L137" s="40">
        <f t="shared" ref="L137:L200" si="7">+I137-H137/2</f>
        <v>-8828822</v>
      </c>
    </row>
    <row r="138" spans="1:12" s="23" customFormat="1" ht="15" x14ac:dyDescent="0.25">
      <c r="A138" s="104"/>
      <c r="B138" s="105"/>
      <c r="C138" s="54" t="s">
        <v>26</v>
      </c>
      <c r="D138" s="57" t="s">
        <v>33</v>
      </c>
      <c r="E138" s="131" t="s">
        <v>140</v>
      </c>
      <c r="F138" s="131"/>
      <c r="G138" s="40">
        <v>4000000</v>
      </c>
      <c r="H138" s="40">
        <v>4000000</v>
      </c>
      <c r="I138" s="40">
        <v>0</v>
      </c>
      <c r="J138" s="96">
        <v>0</v>
      </c>
      <c r="K138" s="96">
        <f t="shared" si="6"/>
        <v>0</v>
      </c>
      <c r="L138" s="40">
        <f t="shared" si="7"/>
        <v>-2000000</v>
      </c>
    </row>
    <row r="139" spans="1:12" s="23" customFormat="1" ht="15" x14ac:dyDescent="0.25">
      <c r="A139" s="104"/>
      <c r="B139" s="105"/>
      <c r="C139" s="54" t="s">
        <v>26</v>
      </c>
      <c r="D139" s="57" t="s">
        <v>33</v>
      </c>
      <c r="E139" s="131" t="s">
        <v>141</v>
      </c>
      <c r="F139" s="131"/>
      <c r="G139" s="40">
        <v>2046791</v>
      </c>
      <c r="H139" s="40">
        <v>2252660</v>
      </c>
      <c r="I139" s="40">
        <v>222050</v>
      </c>
      <c r="J139" s="96">
        <v>9.86</v>
      </c>
      <c r="K139" s="96">
        <f t="shared" si="6"/>
        <v>7.8594870255637744E-2</v>
      </c>
      <c r="L139" s="40">
        <f t="shared" si="7"/>
        <v>-904280</v>
      </c>
    </row>
    <row r="140" spans="1:12" ht="12.95" customHeight="1" x14ac:dyDescent="0.25">
      <c r="A140" s="104"/>
      <c r="B140" s="105"/>
      <c r="C140" s="54" t="s">
        <v>26</v>
      </c>
      <c r="D140" s="57"/>
      <c r="E140" s="158" t="s">
        <v>142</v>
      </c>
      <c r="F140" s="158"/>
      <c r="G140" s="40">
        <v>0</v>
      </c>
      <c r="H140" s="40">
        <v>63088</v>
      </c>
      <c r="I140" s="40">
        <v>63026</v>
      </c>
      <c r="J140" s="96">
        <v>99.9</v>
      </c>
      <c r="K140" s="96">
        <f t="shared" si="6"/>
        <v>2.2308130118134761E-2</v>
      </c>
      <c r="L140" s="40">
        <f t="shared" si="7"/>
        <v>31482</v>
      </c>
    </row>
    <row r="141" spans="1:12" ht="12.95" customHeight="1" x14ac:dyDescent="0.25">
      <c r="A141" s="126" t="s">
        <v>1</v>
      </c>
      <c r="B141" s="127" t="s">
        <v>143</v>
      </c>
      <c r="C141" s="133"/>
      <c r="D141" s="133"/>
      <c r="E141" s="129"/>
      <c r="F141" s="129"/>
      <c r="G141" s="39">
        <v>60000</v>
      </c>
      <c r="H141" s="39">
        <v>60000</v>
      </c>
      <c r="I141" s="39">
        <v>170</v>
      </c>
      <c r="J141" s="95">
        <v>0.28000000000000003</v>
      </c>
      <c r="K141" s="95">
        <f t="shared" ref="K141:K204" si="8">I141/$I$7*100</f>
        <v>6.0171708819898288E-5</v>
      </c>
      <c r="L141" s="39">
        <f t="shared" si="7"/>
        <v>-29830</v>
      </c>
    </row>
    <row r="142" spans="1:12" s="22" customFormat="1" ht="27.75" customHeight="1" x14ac:dyDescent="0.25">
      <c r="A142" s="126"/>
      <c r="B142" s="30" t="s">
        <v>1</v>
      </c>
      <c r="C142" s="56" t="s">
        <v>22</v>
      </c>
      <c r="D142" s="57"/>
      <c r="E142" s="131" t="s">
        <v>144</v>
      </c>
      <c r="F142" s="131"/>
      <c r="G142" s="40">
        <v>60000</v>
      </c>
      <c r="H142" s="40">
        <v>60000</v>
      </c>
      <c r="I142" s="40">
        <v>170</v>
      </c>
      <c r="J142" s="96">
        <v>0.28000000000000003</v>
      </c>
      <c r="K142" s="96">
        <f t="shared" si="8"/>
        <v>6.0171708819898288E-5</v>
      </c>
      <c r="L142" s="40">
        <f t="shared" si="7"/>
        <v>-29830</v>
      </c>
    </row>
    <row r="143" spans="1:12" ht="12.95" customHeight="1" x14ac:dyDescent="0.25">
      <c r="A143" s="126"/>
      <c r="B143" s="127" t="s">
        <v>145</v>
      </c>
      <c r="C143" s="133"/>
      <c r="D143" s="133"/>
      <c r="E143" s="129"/>
      <c r="F143" s="129"/>
      <c r="G143" s="39">
        <f>SUM(G144:G146)</f>
        <v>17515005</v>
      </c>
      <c r="H143" s="39">
        <v>17790456</v>
      </c>
      <c r="I143" s="39">
        <v>304115</v>
      </c>
      <c r="J143" s="95">
        <v>1.71</v>
      </c>
      <c r="K143" s="95">
        <f t="shared" si="8"/>
        <v>0.10764187781037275</v>
      </c>
      <c r="L143" s="39">
        <f t="shared" si="7"/>
        <v>-8591113</v>
      </c>
    </row>
    <row r="144" spans="1:12" ht="12.95" customHeight="1" x14ac:dyDescent="0.25">
      <c r="A144" s="126"/>
      <c r="B144" s="28" t="s">
        <v>1</v>
      </c>
      <c r="C144" s="54" t="s">
        <v>22</v>
      </c>
      <c r="D144" s="55"/>
      <c r="E144" s="131" t="s">
        <v>146</v>
      </c>
      <c r="F144" s="131"/>
      <c r="G144" s="40">
        <v>36205</v>
      </c>
      <c r="H144" s="40">
        <v>36205</v>
      </c>
      <c r="I144" s="40">
        <v>0</v>
      </c>
      <c r="J144" s="96">
        <v>0</v>
      </c>
      <c r="K144" s="96">
        <f t="shared" si="8"/>
        <v>0</v>
      </c>
      <c r="L144" s="40">
        <f t="shared" si="7"/>
        <v>-18102.5</v>
      </c>
    </row>
    <row r="145" spans="1:12" ht="42" customHeight="1" x14ac:dyDescent="0.25">
      <c r="A145" s="104"/>
      <c r="B145" s="105"/>
      <c r="C145" s="54" t="s">
        <v>26</v>
      </c>
      <c r="D145" s="55" t="s">
        <v>33</v>
      </c>
      <c r="E145" s="131" t="s">
        <v>147</v>
      </c>
      <c r="F145" s="131"/>
      <c r="G145" s="40">
        <v>17478800</v>
      </c>
      <c r="H145" s="40">
        <v>17523117</v>
      </c>
      <c r="I145" s="40">
        <v>72981</v>
      </c>
      <c r="J145" s="96">
        <v>0.42</v>
      </c>
      <c r="K145" s="96">
        <f t="shared" si="8"/>
        <v>2.5831714596382338E-2</v>
      </c>
      <c r="L145" s="40">
        <f t="shared" si="7"/>
        <v>-8688577.5</v>
      </c>
    </row>
    <row r="146" spans="1:12" ht="18" customHeight="1" x14ac:dyDescent="0.25">
      <c r="A146" s="104"/>
      <c r="B146" s="105"/>
      <c r="C146" s="54" t="s">
        <v>26</v>
      </c>
      <c r="D146" s="55"/>
      <c r="E146" s="131" t="s">
        <v>142</v>
      </c>
      <c r="F146" s="131"/>
      <c r="G146" s="40">
        <v>0</v>
      </c>
      <c r="H146" s="40">
        <v>231134</v>
      </c>
      <c r="I146" s="40">
        <v>231134</v>
      </c>
      <c r="J146" s="96">
        <v>100</v>
      </c>
      <c r="K146" s="96">
        <f t="shared" si="8"/>
        <v>8.1810163213990428E-2</v>
      </c>
      <c r="L146" s="40">
        <f t="shared" si="7"/>
        <v>115567</v>
      </c>
    </row>
    <row r="147" spans="1:12" ht="12.95" customHeight="1" x14ac:dyDescent="0.25">
      <c r="A147" s="126" t="s">
        <v>1</v>
      </c>
      <c r="B147" s="127" t="s">
        <v>148</v>
      </c>
      <c r="C147" s="133"/>
      <c r="D147" s="133"/>
      <c r="E147" s="129"/>
      <c r="F147" s="129"/>
      <c r="G147" s="39">
        <f>SUM(G148:G155)</f>
        <v>4708782</v>
      </c>
      <c r="H147" s="39">
        <v>4985217</v>
      </c>
      <c r="I147" s="39">
        <v>4362610</v>
      </c>
      <c r="J147" s="95">
        <v>87.51</v>
      </c>
      <c r="K147" s="95">
        <f t="shared" si="8"/>
        <v>1.5441511683222144</v>
      </c>
      <c r="L147" s="39">
        <f t="shared" si="7"/>
        <v>1870001.5</v>
      </c>
    </row>
    <row r="148" spans="1:12" ht="40.5" customHeight="1" x14ac:dyDescent="0.25">
      <c r="A148" s="126"/>
      <c r="B148" s="137"/>
      <c r="C148" s="54" t="s">
        <v>22</v>
      </c>
      <c r="D148" s="55"/>
      <c r="E148" s="131" t="s">
        <v>149</v>
      </c>
      <c r="F148" s="131"/>
      <c r="G148" s="40">
        <v>428682</v>
      </c>
      <c r="H148" s="40">
        <v>625117</v>
      </c>
      <c r="I148" s="40">
        <v>136846</v>
      </c>
      <c r="J148" s="96">
        <v>21.89</v>
      </c>
      <c r="K148" s="96">
        <f t="shared" si="8"/>
        <v>4.8436809795104709E-2</v>
      </c>
      <c r="L148" s="40">
        <f t="shared" si="7"/>
        <v>-175712.5</v>
      </c>
    </row>
    <row r="149" spans="1:12" ht="14.25" customHeight="1" x14ac:dyDescent="0.25">
      <c r="A149" s="126"/>
      <c r="B149" s="137"/>
      <c r="C149" s="54" t="s">
        <v>22</v>
      </c>
      <c r="D149" s="55"/>
      <c r="E149" s="131" t="s">
        <v>150</v>
      </c>
      <c r="F149" s="131"/>
      <c r="G149" s="40">
        <v>40000</v>
      </c>
      <c r="H149" s="40">
        <v>40000</v>
      </c>
      <c r="I149" s="40">
        <v>3690</v>
      </c>
      <c r="J149" s="96">
        <v>9.2200000000000006</v>
      </c>
      <c r="K149" s="96">
        <f t="shared" si="8"/>
        <v>1.3060800326201451E-3</v>
      </c>
      <c r="L149" s="40">
        <f t="shared" si="7"/>
        <v>-16310</v>
      </c>
    </row>
    <row r="150" spans="1:12" ht="14.25" customHeight="1" x14ac:dyDescent="0.25">
      <c r="A150" s="126"/>
      <c r="B150" s="137"/>
      <c r="C150" s="54" t="s">
        <v>22</v>
      </c>
      <c r="D150" s="55"/>
      <c r="E150" s="131" t="s">
        <v>151</v>
      </c>
      <c r="F150" s="131"/>
      <c r="G150" s="40">
        <v>20000</v>
      </c>
      <c r="H150" s="40">
        <v>20000</v>
      </c>
      <c r="I150" s="40">
        <v>8450</v>
      </c>
      <c r="J150" s="96">
        <v>42.25</v>
      </c>
      <c r="K150" s="96">
        <f t="shared" si="8"/>
        <v>2.9908878795772975E-3</v>
      </c>
      <c r="L150" s="40">
        <f t="shared" si="7"/>
        <v>-1550</v>
      </c>
    </row>
    <row r="151" spans="1:12" ht="14.25" customHeight="1" x14ac:dyDescent="0.25">
      <c r="A151" s="126"/>
      <c r="B151" s="137"/>
      <c r="C151" s="54" t="s">
        <v>22</v>
      </c>
      <c r="D151" s="55"/>
      <c r="E151" s="131" t="s">
        <v>152</v>
      </c>
      <c r="F151" s="131"/>
      <c r="G151" s="40">
        <v>0</v>
      </c>
      <c r="H151" s="40">
        <v>10000</v>
      </c>
      <c r="I151" s="40">
        <v>10000</v>
      </c>
      <c r="J151" s="96">
        <v>100</v>
      </c>
      <c r="K151" s="96">
        <f t="shared" si="8"/>
        <v>3.539512283523429E-3</v>
      </c>
      <c r="L151" s="40">
        <f t="shared" si="7"/>
        <v>5000</v>
      </c>
    </row>
    <row r="152" spans="1:12" ht="14.25" customHeight="1" x14ac:dyDescent="0.25">
      <c r="A152" s="126"/>
      <c r="B152" s="137"/>
      <c r="C152" s="54" t="s">
        <v>22</v>
      </c>
      <c r="D152" s="55"/>
      <c r="E152" s="131" t="s">
        <v>153</v>
      </c>
      <c r="F152" s="131"/>
      <c r="G152" s="40">
        <v>0</v>
      </c>
      <c r="H152" s="40">
        <v>70000</v>
      </c>
      <c r="I152" s="40">
        <v>3624</v>
      </c>
      <c r="J152" s="96">
        <v>5.18</v>
      </c>
      <c r="K152" s="96">
        <f t="shared" si="8"/>
        <v>1.2827192515488905E-3</v>
      </c>
      <c r="L152" s="40">
        <f t="shared" si="7"/>
        <v>-31376</v>
      </c>
    </row>
    <row r="153" spans="1:12" ht="27.75" customHeight="1" x14ac:dyDescent="0.25">
      <c r="A153" s="126"/>
      <c r="B153" s="137"/>
      <c r="C153" s="54" t="s">
        <v>22</v>
      </c>
      <c r="D153" s="55"/>
      <c r="E153" s="131" t="s">
        <v>154</v>
      </c>
      <c r="F153" s="131"/>
      <c r="G153" s="40">
        <v>17100</v>
      </c>
      <c r="H153" s="40">
        <v>17100</v>
      </c>
      <c r="I153" s="40">
        <v>0</v>
      </c>
      <c r="J153" s="96">
        <v>0</v>
      </c>
      <c r="K153" s="96">
        <f t="shared" si="8"/>
        <v>0</v>
      </c>
      <c r="L153" s="40">
        <f t="shared" si="7"/>
        <v>-8550</v>
      </c>
    </row>
    <row r="154" spans="1:12" ht="29.25" customHeight="1" x14ac:dyDescent="0.25">
      <c r="A154" s="126"/>
      <c r="B154" s="137"/>
      <c r="C154" s="54" t="s">
        <v>22</v>
      </c>
      <c r="D154" s="55"/>
      <c r="E154" s="131" t="s">
        <v>155</v>
      </c>
      <c r="F154" s="131"/>
      <c r="G154" s="40">
        <v>1000</v>
      </c>
      <c r="H154" s="40">
        <v>1000</v>
      </c>
      <c r="I154" s="40">
        <v>0</v>
      </c>
      <c r="J154" s="96">
        <v>0</v>
      </c>
      <c r="K154" s="96">
        <f t="shared" si="8"/>
        <v>0</v>
      </c>
      <c r="L154" s="40">
        <f t="shared" si="7"/>
        <v>-500</v>
      </c>
    </row>
    <row r="155" spans="1:12" ht="27" customHeight="1" x14ac:dyDescent="0.25">
      <c r="A155" s="126"/>
      <c r="B155" s="137"/>
      <c r="C155" s="54" t="s">
        <v>26</v>
      </c>
      <c r="D155" s="55" t="s">
        <v>33</v>
      </c>
      <c r="E155" s="131" t="s">
        <v>156</v>
      </c>
      <c r="F155" s="131"/>
      <c r="G155" s="40">
        <v>4202000</v>
      </c>
      <c r="H155" s="40">
        <v>4202000</v>
      </c>
      <c r="I155" s="40">
        <v>4200000</v>
      </c>
      <c r="J155" s="96">
        <v>99.95</v>
      </c>
      <c r="K155" s="96">
        <f t="shared" si="8"/>
        <v>1.4865951590798401</v>
      </c>
      <c r="L155" s="40">
        <f t="shared" si="7"/>
        <v>2099000</v>
      </c>
    </row>
    <row r="156" spans="1:12" ht="18" customHeight="1" x14ac:dyDescent="0.25">
      <c r="A156" s="122" t="s">
        <v>157</v>
      </c>
      <c r="B156" s="123"/>
      <c r="C156" s="124"/>
      <c r="D156" s="124"/>
      <c r="E156" s="123"/>
      <c r="F156" s="123"/>
      <c r="G156" s="38">
        <f>G157+G166</f>
        <v>6650101</v>
      </c>
      <c r="H156" s="38">
        <v>7830241</v>
      </c>
      <c r="I156" s="38">
        <v>2851524</v>
      </c>
      <c r="J156" s="97">
        <v>36.42</v>
      </c>
      <c r="K156" s="97">
        <f t="shared" si="8"/>
        <v>1.0093004224761861</v>
      </c>
      <c r="L156" s="38">
        <f t="shared" si="7"/>
        <v>-1063596.5</v>
      </c>
    </row>
    <row r="157" spans="1:12" ht="16.5" customHeight="1" x14ac:dyDescent="0.25">
      <c r="A157" s="125" t="s">
        <v>1</v>
      </c>
      <c r="B157" s="127" t="s">
        <v>158</v>
      </c>
      <c r="C157" s="128"/>
      <c r="D157" s="128"/>
      <c r="E157" s="129"/>
      <c r="F157" s="129"/>
      <c r="G157" s="39">
        <f>SUM(G158:G165)</f>
        <v>6405101</v>
      </c>
      <c r="H157" s="39">
        <v>7112876</v>
      </c>
      <c r="I157" s="39">
        <v>2367819</v>
      </c>
      <c r="J157" s="95">
        <v>33.29</v>
      </c>
      <c r="K157" s="95">
        <f t="shared" si="8"/>
        <v>0.8380924435660162</v>
      </c>
      <c r="L157" s="39">
        <f t="shared" si="7"/>
        <v>-1188619</v>
      </c>
    </row>
    <row r="158" spans="1:12" s="22" customFormat="1" ht="27.75" customHeight="1" x14ac:dyDescent="0.25">
      <c r="A158" s="126"/>
      <c r="B158" s="149" t="s">
        <v>1</v>
      </c>
      <c r="C158" s="56" t="s">
        <v>22</v>
      </c>
      <c r="D158" s="57"/>
      <c r="E158" s="131" t="s">
        <v>159</v>
      </c>
      <c r="F158" s="131"/>
      <c r="G158" s="40">
        <v>661200</v>
      </c>
      <c r="H158" s="40">
        <v>661100</v>
      </c>
      <c r="I158" s="40">
        <v>150043</v>
      </c>
      <c r="J158" s="96">
        <v>22.7</v>
      </c>
      <c r="K158" s="96">
        <f t="shared" si="8"/>
        <v>5.3107904155670585E-2</v>
      </c>
      <c r="L158" s="40">
        <f t="shared" si="7"/>
        <v>-180507</v>
      </c>
    </row>
    <row r="159" spans="1:12" s="22" customFormat="1" ht="19.5" customHeight="1" x14ac:dyDescent="0.25">
      <c r="A159" s="126"/>
      <c r="B159" s="136"/>
      <c r="C159" s="56" t="s">
        <v>22</v>
      </c>
      <c r="D159" s="57"/>
      <c r="E159" s="131" t="s">
        <v>160</v>
      </c>
      <c r="F159" s="131"/>
      <c r="G159" s="40">
        <v>600000</v>
      </c>
      <c r="H159" s="40">
        <v>600000</v>
      </c>
      <c r="I159" s="40">
        <v>600000</v>
      </c>
      <c r="J159" s="96">
        <v>100</v>
      </c>
      <c r="K159" s="96">
        <f t="shared" si="8"/>
        <v>0.21237073701140574</v>
      </c>
      <c r="L159" s="40">
        <f t="shared" si="7"/>
        <v>300000</v>
      </c>
    </row>
    <row r="160" spans="1:12" s="22" customFormat="1" ht="53.25" customHeight="1" x14ac:dyDescent="0.25">
      <c r="A160" s="107" t="s">
        <v>1</v>
      </c>
      <c r="B160" s="108"/>
      <c r="C160" s="56" t="s">
        <v>22</v>
      </c>
      <c r="D160" s="57" t="s">
        <v>33</v>
      </c>
      <c r="E160" s="131" t="s">
        <v>161</v>
      </c>
      <c r="F160" s="131"/>
      <c r="G160" s="40">
        <v>411644</v>
      </c>
      <c r="H160" s="40">
        <v>442694</v>
      </c>
      <c r="I160" s="40">
        <v>60275</v>
      </c>
      <c r="J160" s="96">
        <v>13.62</v>
      </c>
      <c r="K160" s="96">
        <f t="shared" si="8"/>
        <v>2.1334410288937466E-2</v>
      </c>
      <c r="L160" s="40">
        <f t="shared" si="7"/>
        <v>-161072</v>
      </c>
    </row>
    <row r="161" spans="1:12" s="22" customFormat="1" ht="42.75" customHeight="1" x14ac:dyDescent="0.25">
      <c r="A161" s="107"/>
      <c r="B161" s="108"/>
      <c r="C161" s="56" t="s">
        <v>22</v>
      </c>
      <c r="D161" s="57" t="s">
        <v>33</v>
      </c>
      <c r="E161" s="131" t="s">
        <v>162</v>
      </c>
      <c r="F161" s="131"/>
      <c r="G161" s="40">
        <v>482017</v>
      </c>
      <c r="H161" s="40">
        <v>482017</v>
      </c>
      <c r="I161" s="40">
        <v>147246</v>
      </c>
      <c r="J161" s="96">
        <v>30.55</v>
      </c>
      <c r="K161" s="96">
        <f t="shared" si="8"/>
        <v>5.2117902569969086E-2</v>
      </c>
      <c r="L161" s="40">
        <f t="shared" si="7"/>
        <v>-93762.5</v>
      </c>
    </row>
    <row r="162" spans="1:12" s="22" customFormat="1" ht="43.5" customHeight="1" x14ac:dyDescent="0.25">
      <c r="A162" s="107"/>
      <c r="B162" s="108"/>
      <c r="C162" s="56" t="s">
        <v>22</v>
      </c>
      <c r="D162" s="57" t="s">
        <v>33</v>
      </c>
      <c r="E162" s="131" t="s">
        <v>163</v>
      </c>
      <c r="F162" s="131"/>
      <c r="G162" s="40">
        <v>1683240</v>
      </c>
      <c r="H162" s="40">
        <v>1880775</v>
      </c>
      <c r="I162" s="40">
        <v>513396</v>
      </c>
      <c r="J162" s="96">
        <v>27.3</v>
      </c>
      <c r="K162" s="96">
        <f t="shared" si="8"/>
        <v>0.18171714483117943</v>
      </c>
      <c r="L162" s="40">
        <f t="shared" si="7"/>
        <v>-426991.5</v>
      </c>
    </row>
    <row r="163" spans="1:12" s="22" customFormat="1" ht="43.5" customHeight="1" x14ac:dyDescent="0.25">
      <c r="A163" s="107"/>
      <c r="B163" s="108"/>
      <c r="C163" s="56" t="s">
        <v>22</v>
      </c>
      <c r="D163" s="57" t="s">
        <v>33</v>
      </c>
      <c r="E163" s="131" t="s">
        <v>164</v>
      </c>
      <c r="F163" s="131"/>
      <c r="G163" s="40">
        <v>2567000</v>
      </c>
      <c r="H163" s="40">
        <v>2423579</v>
      </c>
      <c r="I163" s="40">
        <v>287341</v>
      </c>
      <c r="J163" s="96">
        <v>11.86</v>
      </c>
      <c r="K163" s="96">
        <f t="shared" si="8"/>
        <v>0.10170469990599056</v>
      </c>
      <c r="L163" s="40">
        <f t="shared" si="7"/>
        <v>-924448.5</v>
      </c>
    </row>
    <row r="164" spans="1:12" s="22" customFormat="1" ht="19.5" customHeight="1" x14ac:dyDescent="0.25">
      <c r="A164" s="115"/>
      <c r="B164" s="116"/>
      <c r="C164" s="56" t="s">
        <v>22</v>
      </c>
      <c r="D164" s="57"/>
      <c r="E164" s="131" t="s">
        <v>99</v>
      </c>
      <c r="F164" s="131"/>
      <c r="G164" s="40">
        <v>0</v>
      </c>
      <c r="H164" s="40">
        <v>588941</v>
      </c>
      <c r="I164" s="40">
        <v>575748</v>
      </c>
      <c r="J164" s="96">
        <v>97.76</v>
      </c>
      <c r="K164" s="96">
        <f t="shared" si="8"/>
        <v>0.2037867118214047</v>
      </c>
      <c r="L164" s="40">
        <f t="shared" si="7"/>
        <v>281277.5</v>
      </c>
    </row>
    <row r="165" spans="1:12" s="22" customFormat="1" ht="53.25" customHeight="1" x14ac:dyDescent="0.25">
      <c r="A165" s="107"/>
      <c r="B165" s="108"/>
      <c r="C165" s="56" t="s">
        <v>26</v>
      </c>
      <c r="D165" s="57" t="s">
        <v>33</v>
      </c>
      <c r="E165" s="131" t="s">
        <v>165</v>
      </c>
      <c r="F165" s="131"/>
      <c r="G165" s="40">
        <v>0</v>
      </c>
      <c r="H165" s="40">
        <v>33770</v>
      </c>
      <c r="I165" s="40">
        <v>33770</v>
      </c>
      <c r="J165" s="96">
        <v>100</v>
      </c>
      <c r="K165" s="96">
        <f t="shared" si="8"/>
        <v>1.1952932981458619E-2</v>
      </c>
      <c r="L165" s="40">
        <f t="shared" si="7"/>
        <v>16885</v>
      </c>
    </row>
    <row r="166" spans="1:12" ht="12.95" customHeight="1" x14ac:dyDescent="0.25">
      <c r="A166" s="126" t="s">
        <v>1</v>
      </c>
      <c r="B166" s="127" t="s">
        <v>166</v>
      </c>
      <c r="C166" s="133"/>
      <c r="D166" s="133"/>
      <c r="E166" s="129"/>
      <c r="F166" s="129"/>
      <c r="G166" s="39">
        <f>SUM(G167:G169)</f>
        <v>245000</v>
      </c>
      <c r="H166" s="39">
        <v>717365</v>
      </c>
      <c r="I166" s="39">
        <v>483705</v>
      </c>
      <c r="J166" s="95">
        <v>67.430000000000007</v>
      </c>
      <c r="K166" s="95">
        <f t="shared" si="8"/>
        <v>0.17120797891017001</v>
      </c>
      <c r="L166" s="39">
        <f t="shared" si="7"/>
        <v>125022.5</v>
      </c>
    </row>
    <row r="167" spans="1:12" ht="28.5" customHeight="1" x14ac:dyDescent="0.25">
      <c r="A167" s="126"/>
      <c r="B167" s="140" t="s">
        <v>1</v>
      </c>
      <c r="C167" s="54" t="s">
        <v>22</v>
      </c>
      <c r="D167" s="55"/>
      <c r="E167" s="131" t="s">
        <v>167</v>
      </c>
      <c r="F167" s="131"/>
      <c r="G167" s="40">
        <v>100000</v>
      </c>
      <c r="H167" s="40">
        <v>100000</v>
      </c>
      <c r="I167" s="40">
        <v>0</v>
      </c>
      <c r="J167" s="96">
        <v>0</v>
      </c>
      <c r="K167" s="96">
        <f t="shared" si="8"/>
        <v>0</v>
      </c>
      <c r="L167" s="40">
        <f t="shared" si="7"/>
        <v>-50000</v>
      </c>
    </row>
    <row r="168" spans="1:12" ht="12.95" customHeight="1" x14ac:dyDescent="0.25">
      <c r="A168" s="126"/>
      <c r="B168" s="137"/>
      <c r="C168" s="54" t="s">
        <v>22</v>
      </c>
      <c r="D168" s="55"/>
      <c r="E168" s="131" t="s">
        <v>168</v>
      </c>
      <c r="F168" s="131"/>
      <c r="G168" s="40">
        <v>145000</v>
      </c>
      <c r="H168" s="40">
        <v>145000</v>
      </c>
      <c r="I168" s="40">
        <v>11340</v>
      </c>
      <c r="J168" s="96">
        <v>7.82</v>
      </c>
      <c r="K168" s="96">
        <f t="shared" si="8"/>
        <v>4.0138069295155678E-3</v>
      </c>
      <c r="L168" s="40">
        <f t="shared" si="7"/>
        <v>-61160</v>
      </c>
    </row>
    <row r="169" spans="1:12" ht="12.95" customHeight="1" x14ac:dyDescent="0.25">
      <c r="A169" s="126"/>
      <c r="B169" s="137"/>
      <c r="C169" s="54" t="s">
        <v>26</v>
      </c>
      <c r="D169" s="55"/>
      <c r="E169" s="131" t="s">
        <v>169</v>
      </c>
      <c r="F169" s="131"/>
      <c r="G169" s="40">
        <v>0</v>
      </c>
      <c r="H169" s="40">
        <v>472365</v>
      </c>
      <c r="I169" s="40">
        <v>472365</v>
      </c>
      <c r="J169" s="96">
        <v>100</v>
      </c>
      <c r="K169" s="96">
        <f t="shared" si="8"/>
        <v>0.16719417198065445</v>
      </c>
      <c r="L169" s="40">
        <f t="shared" si="7"/>
        <v>236182.5</v>
      </c>
    </row>
    <row r="170" spans="1:12" ht="18" customHeight="1" x14ac:dyDescent="0.25">
      <c r="A170" s="122" t="s">
        <v>170</v>
      </c>
      <c r="B170" s="123"/>
      <c r="C170" s="124"/>
      <c r="D170" s="124"/>
      <c r="E170" s="123"/>
      <c r="F170" s="123"/>
      <c r="G170" s="38">
        <f>G171</f>
        <v>1806279</v>
      </c>
      <c r="H170" s="38">
        <v>1806279</v>
      </c>
      <c r="I170" s="38">
        <v>520034</v>
      </c>
      <c r="J170" s="97">
        <v>28.79</v>
      </c>
      <c r="K170" s="97">
        <f t="shared" si="8"/>
        <v>0.18406667308498226</v>
      </c>
      <c r="L170" s="38">
        <f t="shared" si="7"/>
        <v>-383105.5</v>
      </c>
    </row>
    <row r="171" spans="1:12" ht="15.75" customHeight="1" x14ac:dyDescent="0.25">
      <c r="A171" s="111" t="s">
        <v>1</v>
      </c>
      <c r="B171" s="127" t="s">
        <v>171</v>
      </c>
      <c r="C171" s="128"/>
      <c r="D171" s="128"/>
      <c r="E171" s="129"/>
      <c r="F171" s="129"/>
      <c r="G171" s="39">
        <f>SUM(G172:G179)</f>
        <v>1806279</v>
      </c>
      <c r="H171" s="39">
        <v>1806279</v>
      </c>
      <c r="I171" s="39">
        <v>520034</v>
      </c>
      <c r="J171" s="95">
        <v>28.79</v>
      </c>
      <c r="K171" s="95">
        <f t="shared" si="8"/>
        <v>0.18406667308498226</v>
      </c>
      <c r="L171" s="39">
        <f t="shared" si="7"/>
        <v>-383105.5</v>
      </c>
    </row>
    <row r="172" spans="1:12" s="22" customFormat="1" ht="27.75" customHeight="1" x14ac:dyDescent="0.25">
      <c r="A172" s="104"/>
      <c r="B172" s="149" t="s">
        <v>1</v>
      </c>
      <c r="C172" s="56" t="s">
        <v>22</v>
      </c>
      <c r="D172" s="57"/>
      <c r="E172" s="131" t="s">
        <v>172</v>
      </c>
      <c r="F172" s="131"/>
      <c r="G172" s="40">
        <v>949623</v>
      </c>
      <c r="H172" s="40">
        <v>949623</v>
      </c>
      <c r="I172" s="40">
        <v>256814</v>
      </c>
      <c r="J172" s="96">
        <v>27.04</v>
      </c>
      <c r="K172" s="96">
        <f t="shared" si="8"/>
        <v>9.0899630758078581E-2</v>
      </c>
      <c r="L172" s="40">
        <f t="shared" si="7"/>
        <v>-217997.5</v>
      </c>
    </row>
    <row r="173" spans="1:12" s="22" customFormat="1" ht="23.25" customHeight="1" x14ac:dyDescent="0.25">
      <c r="A173" s="104"/>
      <c r="B173" s="136"/>
      <c r="C173" s="56" t="s">
        <v>22</v>
      </c>
      <c r="D173" s="57"/>
      <c r="E173" s="131" t="s">
        <v>173</v>
      </c>
      <c r="F173" s="131"/>
      <c r="G173" s="40">
        <v>67600</v>
      </c>
      <c r="H173" s="40">
        <v>67600</v>
      </c>
      <c r="I173" s="40">
        <v>15356</v>
      </c>
      <c r="J173" s="96">
        <v>22.72</v>
      </c>
      <c r="K173" s="96">
        <f t="shared" si="8"/>
        <v>5.4352750625785767E-3</v>
      </c>
      <c r="L173" s="40">
        <f t="shared" si="7"/>
        <v>-18444</v>
      </c>
    </row>
    <row r="174" spans="1:12" s="22" customFormat="1" ht="28.5" customHeight="1" x14ac:dyDescent="0.25">
      <c r="A174" s="107" t="s">
        <v>1</v>
      </c>
      <c r="B174" s="108"/>
      <c r="C174" s="56" t="s">
        <v>22</v>
      </c>
      <c r="D174" s="57"/>
      <c r="E174" s="131" t="s">
        <v>174</v>
      </c>
      <c r="F174" s="131"/>
      <c r="G174" s="40">
        <v>619779</v>
      </c>
      <c r="H174" s="40">
        <v>604779</v>
      </c>
      <c r="I174" s="40">
        <v>225268</v>
      </c>
      <c r="J174" s="96">
        <v>37.25</v>
      </c>
      <c r="K174" s="96">
        <f t="shared" si="8"/>
        <v>7.9733885308475569E-2</v>
      </c>
      <c r="L174" s="40">
        <f t="shared" si="7"/>
        <v>-77121.5</v>
      </c>
    </row>
    <row r="175" spans="1:12" s="22" customFormat="1" ht="39.75" customHeight="1" x14ac:dyDescent="0.25">
      <c r="A175" s="107"/>
      <c r="B175" s="108"/>
      <c r="C175" s="56" t="s">
        <v>22</v>
      </c>
      <c r="D175" s="57"/>
      <c r="E175" s="131" t="s">
        <v>175</v>
      </c>
      <c r="F175" s="131"/>
      <c r="G175" s="40">
        <v>72097</v>
      </c>
      <c r="H175" s="40">
        <v>72097</v>
      </c>
      <c r="I175" s="40">
        <v>17862</v>
      </c>
      <c r="J175" s="96">
        <v>24.77</v>
      </c>
      <c r="K175" s="96">
        <f t="shared" si="8"/>
        <v>6.3222768408295492E-3</v>
      </c>
      <c r="L175" s="40">
        <f t="shared" si="7"/>
        <v>-18186.5</v>
      </c>
    </row>
    <row r="176" spans="1:12" s="22" customFormat="1" ht="38.25" customHeight="1" x14ac:dyDescent="0.25">
      <c r="A176" s="107"/>
      <c r="B176" s="108"/>
      <c r="C176" s="56" t="s">
        <v>22</v>
      </c>
      <c r="D176" s="57"/>
      <c r="E176" s="131" t="s">
        <v>176</v>
      </c>
      <c r="F176" s="131"/>
      <c r="G176" s="40">
        <v>22180</v>
      </c>
      <c r="H176" s="40">
        <v>22180</v>
      </c>
      <c r="I176" s="40">
        <v>4734</v>
      </c>
      <c r="J176" s="96">
        <v>21.34</v>
      </c>
      <c r="K176" s="96">
        <f t="shared" si="8"/>
        <v>1.6756051150199911E-3</v>
      </c>
      <c r="L176" s="40">
        <f t="shared" si="7"/>
        <v>-6356</v>
      </c>
    </row>
    <row r="177" spans="1:12" s="22" customFormat="1" ht="30" customHeight="1" x14ac:dyDescent="0.25">
      <c r="A177" s="107"/>
      <c r="B177" s="108"/>
      <c r="C177" s="56" t="s">
        <v>26</v>
      </c>
      <c r="D177" s="57"/>
      <c r="E177" s="131" t="s">
        <v>177</v>
      </c>
      <c r="F177" s="131"/>
      <c r="G177" s="40">
        <v>40000</v>
      </c>
      <c r="H177" s="40">
        <v>40000</v>
      </c>
      <c r="I177" s="40">
        <v>0</v>
      </c>
      <c r="J177" s="96">
        <v>0</v>
      </c>
      <c r="K177" s="96">
        <f t="shared" si="8"/>
        <v>0</v>
      </c>
      <c r="L177" s="40">
        <f t="shared" si="7"/>
        <v>-20000</v>
      </c>
    </row>
    <row r="178" spans="1:12" s="22" customFormat="1" ht="27" customHeight="1" x14ac:dyDescent="0.25">
      <c r="A178" s="107"/>
      <c r="B178" s="108"/>
      <c r="C178" s="56" t="s">
        <v>26</v>
      </c>
      <c r="D178" s="57"/>
      <c r="E178" s="131" t="s">
        <v>178</v>
      </c>
      <c r="F178" s="131"/>
      <c r="G178" s="40">
        <v>0</v>
      </c>
      <c r="H178" s="40">
        <v>15000</v>
      </c>
      <c r="I178" s="40">
        <v>0</v>
      </c>
      <c r="J178" s="96">
        <v>0</v>
      </c>
      <c r="K178" s="96">
        <f t="shared" si="8"/>
        <v>0</v>
      </c>
      <c r="L178" s="40">
        <f t="shared" si="7"/>
        <v>-7500</v>
      </c>
    </row>
    <row r="179" spans="1:12" s="22" customFormat="1" ht="27" customHeight="1" x14ac:dyDescent="0.25">
      <c r="A179" s="109"/>
      <c r="B179" s="110"/>
      <c r="C179" s="56" t="s">
        <v>26</v>
      </c>
      <c r="D179" s="57" t="s">
        <v>33</v>
      </c>
      <c r="E179" s="131" t="s">
        <v>179</v>
      </c>
      <c r="F179" s="131"/>
      <c r="G179" s="40">
        <v>35000</v>
      </c>
      <c r="H179" s="40">
        <v>35000</v>
      </c>
      <c r="I179" s="40">
        <v>0</v>
      </c>
      <c r="J179" s="96">
        <v>0</v>
      </c>
      <c r="K179" s="96">
        <f t="shared" si="8"/>
        <v>0</v>
      </c>
      <c r="L179" s="40">
        <f t="shared" si="7"/>
        <v>-17500</v>
      </c>
    </row>
    <row r="180" spans="1:12" ht="17.25" customHeight="1" x14ac:dyDescent="0.25">
      <c r="A180" s="122" t="s">
        <v>180</v>
      </c>
      <c r="B180" s="123"/>
      <c r="C180" s="124"/>
      <c r="D180" s="124"/>
      <c r="E180" s="123"/>
      <c r="F180" s="123"/>
      <c r="G180" s="38">
        <f>G181+G184+G187+G189</f>
        <v>4363662</v>
      </c>
      <c r="H180" s="38">
        <v>4303662</v>
      </c>
      <c r="I180" s="38">
        <v>1534860</v>
      </c>
      <c r="J180" s="97">
        <v>35.659999999999997</v>
      </c>
      <c r="K180" s="97">
        <f t="shared" si="8"/>
        <v>0.54326558234887701</v>
      </c>
      <c r="L180" s="38">
        <f t="shared" si="7"/>
        <v>-616971</v>
      </c>
    </row>
    <row r="181" spans="1:12" ht="12.95" customHeight="1" x14ac:dyDescent="0.25">
      <c r="A181" s="125" t="s">
        <v>1</v>
      </c>
      <c r="B181" s="127" t="s">
        <v>181</v>
      </c>
      <c r="C181" s="128"/>
      <c r="D181" s="128"/>
      <c r="E181" s="129"/>
      <c r="F181" s="129"/>
      <c r="G181" s="39">
        <f>SUM(G182:G183)</f>
        <v>3070194</v>
      </c>
      <c r="H181" s="39">
        <v>3070194</v>
      </c>
      <c r="I181" s="39">
        <v>1455471</v>
      </c>
      <c r="J181" s="95">
        <v>47.41</v>
      </c>
      <c r="K181" s="95">
        <f t="shared" si="8"/>
        <v>0.51516574828121287</v>
      </c>
      <c r="L181" s="39">
        <f t="shared" si="7"/>
        <v>-79626</v>
      </c>
    </row>
    <row r="182" spans="1:12" ht="30.75" customHeight="1" x14ac:dyDescent="0.25">
      <c r="A182" s="126"/>
      <c r="B182" s="140" t="s">
        <v>1</v>
      </c>
      <c r="C182" s="54" t="s">
        <v>22</v>
      </c>
      <c r="D182" s="55" t="s">
        <v>33</v>
      </c>
      <c r="E182" s="131" t="s">
        <v>182</v>
      </c>
      <c r="F182" s="131"/>
      <c r="G182" s="40">
        <v>450963</v>
      </c>
      <c r="H182" s="40">
        <v>450963</v>
      </c>
      <c r="I182" s="40">
        <v>76261</v>
      </c>
      <c r="J182" s="96">
        <v>16.91</v>
      </c>
      <c r="K182" s="96">
        <f t="shared" si="8"/>
        <v>2.6992674625378021E-2</v>
      </c>
      <c r="L182" s="40">
        <f t="shared" si="7"/>
        <v>-149220.5</v>
      </c>
    </row>
    <row r="183" spans="1:12" ht="39" customHeight="1" x14ac:dyDescent="0.25">
      <c r="A183" s="126"/>
      <c r="B183" s="137"/>
      <c r="C183" s="54" t="s">
        <v>22</v>
      </c>
      <c r="D183" s="55"/>
      <c r="E183" s="131" t="s">
        <v>183</v>
      </c>
      <c r="F183" s="131"/>
      <c r="G183" s="40">
        <v>2619231</v>
      </c>
      <c r="H183" s="40">
        <v>2619231</v>
      </c>
      <c r="I183" s="40">
        <v>1379210</v>
      </c>
      <c r="J183" s="96">
        <v>52.66</v>
      </c>
      <c r="K183" s="96">
        <f t="shared" si="8"/>
        <v>0.48817307365583479</v>
      </c>
      <c r="L183" s="40">
        <f t="shared" si="7"/>
        <v>69594.5</v>
      </c>
    </row>
    <row r="184" spans="1:12" ht="12.95" customHeight="1" x14ac:dyDescent="0.25">
      <c r="A184" s="126"/>
      <c r="B184" s="127" t="s">
        <v>184</v>
      </c>
      <c r="C184" s="150"/>
      <c r="D184" s="150"/>
      <c r="E184" s="129"/>
      <c r="F184" s="129"/>
      <c r="G184" s="39">
        <f>SUM(G185:G186)</f>
        <v>149988</v>
      </c>
      <c r="H184" s="39">
        <v>149988</v>
      </c>
      <c r="I184" s="39">
        <v>30315</v>
      </c>
      <c r="J184" s="95">
        <v>20.21</v>
      </c>
      <c r="K184" s="95">
        <f t="shared" si="8"/>
        <v>1.0730031487501275E-2</v>
      </c>
      <c r="L184" s="39">
        <f t="shared" si="7"/>
        <v>-44679</v>
      </c>
    </row>
    <row r="185" spans="1:12" ht="27.75" customHeight="1" x14ac:dyDescent="0.25">
      <c r="A185" s="126"/>
      <c r="B185" s="140" t="s">
        <v>1</v>
      </c>
      <c r="C185" s="51" t="s">
        <v>22</v>
      </c>
      <c r="D185" s="18"/>
      <c r="E185" s="130" t="s">
        <v>185</v>
      </c>
      <c r="F185" s="131"/>
      <c r="G185" s="40">
        <v>127372</v>
      </c>
      <c r="H185" s="40">
        <v>127372</v>
      </c>
      <c r="I185" s="40">
        <v>23664</v>
      </c>
      <c r="J185" s="96">
        <v>18.579999999999998</v>
      </c>
      <c r="K185" s="96">
        <f t="shared" si="8"/>
        <v>8.3759018677298427E-3</v>
      </c>
      <c r="L185" s="40">
        <f t="shared" si="7"/>
        <v>-40022</v>
      </c>
    </row>
    <row r="186" spans="1:12" ht="15" x14ac:dyDescent="0.25">
      <c r="A186" s="126"/>
      <c r="B186" s="137"/>
      <c r="C186" s="51" t="s">
        <v>22</v>
      </c>
      <c r="D186" s="18"/>
      <c r="E186" s="130" t="s">
        <v>186</v>
      </c>
      <c r="F186" s="131"/>
      <c r="G186" s="40">
        <v>22616</v>
      </c>
      <c r="H186" s="40">
        <v>22616</v>
      </c>
      <c r="I186" s="40">
        <v>6651</v>
      </c>
      <c r="J186" s="96">
        <v>29.41</v>
      </c>
      <c r="K186" s="96">
        <f t="shared" si="8"/>
        <v>2.3541296197714325E-3</v>
      </c>
      <c r="L186" s="40">
        <f t="shared" si="7"/>
        <v>-4657</v>
      </c>
    </row>
    <row r="187" spans="1:12" ht="12.95" customHeight="1" x14ac:dyDescent="0.25">
      <c r="A187" s="126" t="s">
        <v>1</v>
      </c>
      <c r="B187" s="127" t="s">
        <v>187</v>
      </c>
      <c r="C187" s="128"/>
      <c r="D187" s="128"/>
      <c r="E187" s="129"/>
      <c r="F187" s="129"/>
      <c r="G187" s="39">
        <f>G188</f>
        <v>600000</v>
      </c>
      <c r="H187" s="39">
        <v>600000</v>
      </c>
      <c r="I187" s="39">
        <v>0</v>
      </c>
      <c r="J187" s="95">
        <v>0</v>
      </c>
      <c r="K187" s="95">
        <f t="shared" si="8"/>
        <v>0</v>
      </c>
      <c r="L187" s="39">
        <f t="shared" si="7"/>
        <v>-300000</v>
      </c>
    </row>
    <row r="188" spans="1:12" s="22" customFormat="1" ht="51.75" customHeight="1" x14ac:dyDescent="0.25">
      <c r="A188" s="126"/>
      <c r="B188" s="30" t="s">
        <v>1</v>
      </c>
      <c r="C188" s="56" t="s">
        <v>22</v>
      </c>
      <c r="D188" s="57"/>
      <c r="E188" s="131" t="s">
        <v>188</v>
      </c>
      <c r="F188" s="131"/>
      <c r="G188" s="40">
        <v>600000</v>
      </c>
      <c r="H188" s="40">
        <v>600000</v>
      </c>
      <c r="I188" s="40">
        <v>0</v>
      </c>
      <c r="J188" s="96">
        <v>0</v>
      </c>
      <c r="K188" s="96">
        <f t="shared" si="8"/>
        <v>0</v>
      </c>
      <c r="L188" s="40">
        <f t="shared" si="7"/>
        <v>-300000</v>
      </c>
    </row>
    <row r="189" spans="1:12" ht="12.95" customHeight="1" x14ac:dyDescent="0.25">
      <c r="A189" s="126"/>
      <c r="B189" s="127" t="s">
        <v>189</v>
      </c>
      <c r="C189" s="133"/>
      <c r="D189" s="133"/>
      <c r="E189" s="129"/>
      <c r="F189" s="129"/>
      <c r="G189" s="39">
        <f>SUM(G190:G193)</f>
        <v>543480</v>
      </c>
      <c r="H189" s="39">
        <v>483480</v>
      </c>
      <c r="I189" s="39">
        <v>49073</v>
      </c>
      <c r="J189" s="95">
        <v>10.15</v>
      </c>
      <c r="K189" s="95">
        <f t="shared" si="8"/>
        <v>1.7369448628934522E-2</v>
      </c>
      <c r="L189" s="39">
        <f t="shared" si="7"/>
        <v>-192667</v>
      </c>
    </row>
    <row r="190" spans="1:12" ht="23.25" customHeight="1" x14ac:dyDescent="0.25">
      <c r="A190" s="126"/>
      <c r="B190" s="140" t="s">
        <v>1</v>
      </c>
      <c r="C190" s="54" t="s">
        <v>22</v>
      </c>
      <c r="D190" s="55"/>
      <c r="E190" s="131" t="s">
        <v>190</v>
      </c>
      <c r="F190" s="131"/>
      <c r="G190" s="40">
        <v>30000</v>
      </c>
      <c r="H190" s="40">
        <v>30000</v>
      </c>
      <c r="I190" s="40">
        <v>0</v>
      </c>
      <c r="J190" s="96">
        <v>0</v>
      </c>
      <c r="K190" s="96">
        <f t="shared" si="8"/>
        <v>0</v>
      </c>
      <c r="L190" s="40">
        <f t="shared" si="7"/>
        <v>-15000</v>
      </c>
    </row>
    <row r="191" spans="1:12" ht="17.25" customHeight="1" x14ac:dyDescent="0.25">
      <c r="A191" s="126"/>
      <c r="B191" s="137"/>
      <c r="C191" s="54" t="s">
        <v>22</v>
      </c>
      <c r="D191" s="55"/>
      <c r="E191" s="131" t="s">
        <v>191</v>
      </c>
      <c r="F191" s="131"/>
      <c r="G191" s="40">
        <v>188000</v>
      </c>
      <c r="H191" s="40">
        <v>188000</v>
      </c>
      <c r="I191" s="40">
        <v>2800</v>
      </c>
      <c r="J191" s="96">
        <v>1.49</v>
      </c>
      <c r="K191" s="96">
        <f t="shared" si="8"/>
        <v>9.9106343938656005E-4</v>
      </c>
      <c r="L191" s="40">
        <f t="shared" si="7"/>
        <v>-91200</v>
      </c>
    </row>
    <row r="192" spans="1:12" ht="17.25" customHeight="1" x14ac:dyDescent="0.25">
      <c r="A192" s="126"/>
      <c r="B192" s="137"/>
      <c r="C192" s="54" t="s">
        <v>22</v>
      </c>
      <c r="D192" s="55"/>
      <c r="E192" s="131" t="s">
        <v>192</v>
      </c>
      <c r="F192" s="131"/>
      <c r="G192" s="40">
        <v>234500</v>
      </c>
      <c r="H192" s="40">
        <v>174500</v>
      </c>
      <c r="I192" s="40">
        <v>33201</v>
      </c>
      <c r="J192" s="96">
        <v>19.03</v>
      </c>
      <c r="K192" s="96">
        <f t="shared" si="8"/>
        <v>1.1751534732526136E-2</v>
      </c>
      <c r="L192" s="40">
        <f t="shared" si="7"/>
        <v>-54049</v>
      </c>
    </row>
    <row r="193" spans="1:12" ht="27" customHeight="1" x14ac:dyDescent="0.25">
      <c r="A193" s="126"/>
      <c r="B193" s="137"/>
      <c r="C193" s="54" t="s">
        <v>22</v>
      </c>
      <c r="D193" s="55"/>
      <c r="E193" s="131" t="s">
        <v>193</v>
      </c>
      <c r="F193" s="131"/>
      <c r="G193" s="40">
        <v>90980</v>
      </c>
      <c r="H193" s="40">
        <v>90980</v>
      </c>
      <c r="I193" s="40">
        <v>13072</v>
      </c>
      <c r="J193" s="96">
        <v>14.37</v>
      </c>
      <c r="K193" s="96">
        <f t="shared" si="8"/>
        <v>4.6268504570218258E-3</v>
      </c>
      <c r="L193" s="40">
        <f t="shared" si="7"/>
        <v>-32418</v>
      </c>
    </row>
    <row r="194" spans="1:12" ht="18" customHeight="1" x14ac:dyDescent="0.25">
      <c r="A194" s="122" t="s">
        <v>194</v>
      </c>
      <c r="B194" s="123"/>
      <c r="C194" s="124"/>
      <c r="D194" s="124"/>
      <c r="E194" s="123"/>
      <c r="F194" s="123"/>
      <c r="G194" s="38">
        <f>G195+G201+G206+G225+G227+G229+G233</f>
        <v>83001779</v>
      </c>
      <c r="H194" s="38">
        <v>82750011</v>
      </c>
      <c r="I194" s="38">
        <v>35628255</v>
      </c>
      <c r="J194" s="97">
        <v>43.06</v>
      </c>
      <c r="K194" s="97">
        <f t="shared" si="8"/>
        <v>12.610664621300502</v>
      </c>
      <c r="L194" s="38">
        <f t="shared" si="7"/>
        <v>-5746750.5</v>
      </c>
    </row>
    <row r="195" spans="1:12" ht="12.95" customHeight="1" x14ac:dyDescent="0.25">
      <c r="A195" s="125" t="s">
        <v>1</v>
      </c>
      <c r="B195" s="127" t="s">
        <v>195</v>
      </c>
      <c r="C195" s="128"/>
      <c r="D195" s="128"/>
      <c r="E195" s="129"/>
      <c r="F195" s="129"/>
      <c r="G195" s="39">
        <f>SUM(G196:G200)</f>
        <v>1676814</v>
      </c>
      <c r="H195" s="39">
        <v>1676818</v>
      </c>
      <c r="I195" s="39">
        <v>724201</v>
      </c>
      <c r="J195" s="95">
        <v>43.19</v>
      </c>
      <c r="K195" s="95">
        <f t="shared" si="8"/>
        <v>0.25633183352399508</v>
      </c>
      <c r="L195" s="39">
        <f t="shared" si="7"/>
        <v>-114208</v>
      </c>
    </row>
    <row r="196" spans="1:12" ht="25.5" customHeight="1" x14ac:dyDescent="0.25">
      <c r="A196" s="126"/>
      <c r="B196" s="140" t="s">
        <v>1</v>
      </c>
      <c r="C196" s="54" t="s">
        <v>22</v>
      </c>
      <c r="D196" s="55"/>
      <c r="E196" s="131" t="s">
        <v>196</v>
      </c>
      <c r="F196" s="131"/>
      <c r="G196" s="40">
        <v>39100</v>
      </c>
      <c r="H196" s="40">
        <v>39100</v>
      </c>
      <c r="I196" s="40">
        <v>22610</v>
      </c>
      <c r="J196" s="96">
        <v>57.83</v>
      </c>
      <c r="K196" s="96">
        <f t="shared" si="8"/>
        <v>8.0028372730464731E-3</v>
      </c>
      <c r="L196" s="40">
        <f t="shared" si="7"/>
        <v>3060</v>
      </c>
    </row>
    <row r="197" spans="1:12" ht="17.25" customHeight="1" x14ac:dyDescent="0.25">
      <c r="A197" s="126"/>
      <c r="B197" s="137"/>
      <c r="C197" s="54" t="s">
        <v>22</v>
      </c>
      <c r="D197" s="55"/>
      <c r="E197" s="131" t="s">
        <v>197</v>
      </c>
      <c r="F197" s="131"/>
      <c r="G197" s="40">
        <v>6900</v>
      </c>
      <c r="H197" s="40">
        <v>6900</v>
      </c>
      <c r="I197" s="40">
        <v>2307</v>
      </c>
      <c r="J197" s="96">
        <v>33.44</v>
      </c>
      <c r="K197" s="96">
        <f t="shared" si="8"/>
        <v>8.1656548380885496E-4</v>
      </c>
      <c r="L197" s="40">
        <f t="shared" si="7"/>
        <v>-1143</v>
      </c>
    </row>
    <row r="198" spans="1:12" ht="27.75" customHeight="1" x14ac:dyDescent="0.25">
      <c r="A198" s="126"/>
      <c r="B198" s="137"/>
      <c r="C198" s="54" t="s">
        <v>22</v>
      </c>
      <c r="D198" s="55"/>
      <c r="E198" s="131" t="s">
        <v>198</v>
      </c>
      <c r="F198" s="131"/>
      <c r="G198" s="40">
        <v>1604234</v>
      </c>
      <c r="H198" s="40">
        <v>1604234</v>
      </c>
      <c r="I198" s="40">
        <v>690506</v>
      </c>
      <c r="J198" s="96">
        <v>43.04</v>
      </c>
      <c r="K198" s="96">
        <f t="shared" si="8"/>
        <v>0.24440544688466287</v>
      </c>
      <c r="L198" s="40">
        <f t="shared" si="7"/>
        <v>-111611</v>
      </c>
    </row>
    <row r="199" spans="1:12" ht="24.75" customHeight="1" x14ac:dyDescent="0.25">
      <c r="A199" s="126"/>
      <c r="B199" s="137"/>
      <c r="C199" s="54" t="s">
        <v>22</v>
      </c>
      <c r="D199" s="55"/>
      <c r="E199" s="131" t="s">
        <v>199</v>
      </c>
      <c r="F199" s="131"/>
      <c r="G199" s="40">
        <v>26580</v>
      </c>
      <c r="H199" s="40">
        <v>26580</v>
      </c>
      <c r="I199" s="40">
        <v>8773</v>
      </c>
      <c r="J199" s="96">
        <v>33.01</v>
      </c>
      <c r="K199" s="96">
        <f t="shared" si="8"/>
        <v>3.1052141263351041E-3</v>
      </c>
      <c r="L199" s="40">
        <f t="shared" si="7"/>
        <v>-4517</v>
      </c>
    </row>
    <row r="200" spans="1:12" ht="12.95" customHeight="1" x14ac:dyDescent="0.25">
      <c r="A200" s="126"/>
      <c r="B200" s="137"/>
      <c r="C200" s="54" t="s">
        <v>22</v>
      </c>
      <c r="D200" s="55"/>
      <c r="E200" s="131" t="s">
        <v>200</v>
      </c>
      <c r="F200" s="131"/>
      <c r="G200" s="40">
        <v>0</v>
      </c>
      <c r="H200" s="40">
        <v>4</v>
      </c>
      <c r="I200" s="40">
        <v>4</v>
      </c>
      <c r="J200" s="96">
        <v>100</v>
      </c>
      <c r="K200" s="96">
        <f t="shared" si="8"/>
        <v>1.4158049134093717E-6</v>
      </c>
      <c r="L200" s="40">
        <f t="shared" si="7"/>
        <v>2</v>
      </c>
    </row>
    <row r="201" spans="1:12" ht="16.5" customHeight="1" x14ac:dyDescent="0.25">
      <c r="A201" s="126"/>
      <c r="B201" s="127" t="s">
        <v>201</v>
      </c>
      <c r="C201" s="133"/>
      <c r="D201" s="133"/>
      <c r="E201" s="129"/>
      <c r="F201" s="129"/>
      <c r="G201" s="39">
        <f>SUM(G202:G205)</f>
        <v>1306894</v>
      </c>
      <c r="H201" s="39">
        <v>1300228</v>
      </c>
      <c r="I201" s="39">
        <v>499150</v>
      </c>
      <c r="J201" s="95">
        <v>38.39</v>
      </c>
      <c r="K201" s="95">
        <f t="shared" si="8"/>
        <v>0.17667475563207194</v>
      </c>
      <c r="L201" s="39">
        <f t="shared" ref="L201:L264" si="9">+I201-H201/2</f>
        <v>-150964</v>
      </c>
    </row>
    <row r="202" spans="1:12" ht="17.25" customHeight="1" x14ac:dyDescent="0.25">
      <c r="A202" s="126"/>
      <c r="B202" s="140" t="s">
        <v>1</v>
      </c>
      <c r="C202" s="54" t="s">
        <v>22</v>
      </c>
      <c r="D202" s="55"/>
      <c r="E202" s="131" t="s">
        <v>202</v>
      </c>
      <c r="F202" s="131"/>
      <c r="G202" s="40">
        <v>895384</v>
      </c>
      <c r="H202" s="40">
        <v>888718</v>
      </c>
      <c r="I202" s="40">
        <v>409217</v>
      </c>
      <c r="J202" s="96">
        <v>46.05</v>
      </c>
      <c r="K202" s="96">
        <f t="shared" si="8"/>
        <v>0.14484285981266068</v>
      </c>
      <c r="L202" s="40">
        <f t="shared" si="9"/>
        <v>-35142</v>
      </c>
    </row>
    <row r="203" spans="1:12" ht="27" customHeight="1" x14ac:dyDescent="0.25">
      <c r="A203" s="126"/>
      <c r="B203" s="137"/>
      <c r="C203" s="54" t="s">
        <v>22</v>
      </c>
      <c r="D203" s="55"/>
      <c r="E203" s="131" t="s">
        <v>203</v>
      </c>
      <c r="F203" s="131"/>
      <c r="G203" s="40">
        <v>17000</v>
      </c>
      <c r="H203" s="40">
        <v>17000</v>
      </c>
      <c r="I203" s="40">
        <v>0</v>
      </c>
      <c r="J203" s="96">
        <v>0</v>
      </c>
      <c r="K203" s="96">
        <f t="shared" si="8"/>
        <v>0</v>
      </c>
      <c r="L203" s="40">
        <f t="shared" si="9"/>
        <v>-8500</v>
      </c>
    </row>
    <row r="204" spans="1:12" ht="12.95" customHeight="1" x14ac:dyDescent="0.25">
      <c r="A204" s="126"/>
      <c r="B204" s="137"/>
      <c r="C204" s="54" t="s">
        <v>22</v>
      </c>
      <c r="D204" s="55"/>
      <c r="E204" s="131" t="s">
        <v>204</v>
      </c>
      <c r="F204" s="131"/>
      <c r="G204" s="40">
        <v>7500</v>
      </c>
      <c r="H204" s="40">
        <v>7500</v>
      </c>
      <c r="I204" s="40">
        <v>1902</v>
      </c>
      <c r="J204" s="96">
        <v>25.36</v>
      </c>
      <c r="K204" s="96">
        <f t="shared" si="8"/>
        <v>6.7321523632615614E-4</v>
      </c>
      <c r="L204" s="40">
        <f t="shared" si="9"/>
        <v>-1848</v>
      </c>
    </row>
    <row r="205" spans="1:12" ht="15" customHeight="1" x14ac:dyDescent="0.25">
      <c r="A205" s="126" t="s">
        <v>1</v>
      </c>
      <c r="B205" s="137"/>
      <c r="C205" s="54" t="s">
        <v>22</v>
      </c>
      <c r="D205" s="55"/>
      <c r="E205" s="157" t="s">
        <v>205</v>
      </c>
      <c r="F205" s="139"/>
      <c r="G205" s="40">
        <v>387010</v>
      </c>
      <c r="H205" s="40">
        <v>387010</v>
      </c>
      <c r="I205" s="40">
        <v>88031</v>
      </c>
      <c r="J205" s="96">
        <v>22.75</v>
      </c>
      <c r="K205" s="96">
        <f t="shared" ref="K205:K268" si="10">I205/$I$7*100</f>
        <v>3.1158680583085099E-2</v>
      </c>
      <c r="L205" s="40">
        <f t="shared" si="9"/>
        <v>-105474</v>
      </c>
    </row>
    <row r="206" spans="1:12" ht="14.25" customHeight="1" x14ac:dyDescent="0.25">
      <c r="A206" s="104" t="s">
        <v>1</v>
      </c>
      <c r="B206" s="127" t="s">
        <v>206</v>
      </c>
      <c r="C206" s="133"/>
      <c r="D206" s="133"/>
      <c r="E206" s="129"/>
      <c r="F206" s="129"/>
      <c r="G206" s="39">
        <f>SUM(G207:G224)</f>
        <v>73717969</v>
      </c>
      <c r="H206" s="39">
        <v>73827488</v>
      </c>
      <c r="I206" s="39">
        <v>32530765</v>
      </c>
      <c r="J206" s="95">
        <v>44.06</v>
      </c>
      <c r="K206" s="95">
        <f t="shared" si="10"/>
        <v>11.514304230991403</v>
      </c>
      <c r="L206" s="39">
        <f t="shared" si="9"/>
        <v>-4382979</v>
      </c>
    </row>
    <row r="207" spans="1:12" ht="16.5" customHeight="1" x14ac:dyDescent="0.25">
      <c r="A207" s="104"/>
      <c r="B207" s="106" t="s">
        <v>1</v>
      </c>
      <c r="C207" s="54" t="s">
        <v>22</v>
      </c>
      <c r="D207" s="55" t="s">
        <v>33</v>
      </c>
      <c r="E207" s="131" t="s">
        <v>207</v>
      </c>
      <c r="F207" s="131"/>
      <c r="G207" s="40">
        <v>23705765</v>
      </c>
      <c r="H207" s="40">
        <v>23806079</v>
      </c>
      <c r="I207" s="40">
        <v>8596360</v>
      </c>
      <c r="J207" s="96">
        <v>36.11</v>
      </c>
      <c r="K207" s="96">
        <f t="shared" si="10"/>
        <v>3.0426921813589463</v>
      </c>
      <c r="L207" s="40">
        <f t="shared" si="9"/>
        <v>-3306679.5</v>
      </c>
    </row>
    <row r="208" spans="1:12" ht="28.5" customHeight="1" x14ac:dyDescent="0.25">
      <c r="A208" s="104"/>
      <c r="B208" s="105"/>
      <c r="C208" s="54" t="s">
        <v>22</v>
      </c>
      <c r="D208" s="55" t="s">
        <v>33</v>
      </c>
      <c r="E208" s="131" t="s">
        <v>208</v>
      </c>
      <c r="F208" s="131"/>
      <c r="G208" s="40">
        <v>1049145</v>
      </c>
      <c r="H208" s="40">
        <v>1049145</v>
      </c>
      <c r="I208" s="40">
        <v>189635</v>
      </c>
      <c r="J208" s="96">
        <v>18.079999999999998</v>
      </c>
      <c r="K208" s="96">
        <f t="shared" si="10"/>
        <v>6.7121541188596534E-2</v>
      </c>
      <c r="L208" s="40">
        <f t="shared" si="9"/>
        <v>-334937.5</v>
      </c>
    </row>
    <row r="209" spans="1:12" ht="27" customHeight="1" x14ac:dyDescent="0.25">
      <c r="A209" s="104"/>
      <c r="B209" s="105"/>
      <c r="C209" s="54" t="s">
        <v>22</v>
      </c>
      <c r="D209" s="55" t="s">
        <v>33</v>
      </c>
      <c r="E209" s="131" t="s">
        <v>209</v>
      </c>
      <c r="F209" s="131"/>
      <c r="G209" s="40">
        <v>315679</v>
      </c>
      <c r="H209" s="40">
        <v>315679</v>
      </c>
      <c r="I209" s="40">
        <v>119809</v>
      </c>
      <c r="J209" s="96">
        <v>37.950000000000003</v>
      </c>
      <c r="K209" s="96">
        <f t="shared" si="10"/>
        <v>4.2406542717665849E-2</v>
      </c>
      <c r="L209" s="40">
        <f t="shared" si="9"/>
        <v>-38030.5</v>
      </c>
    </row>
    <row r="210" spans="1:12" ht="27" customHeight="1" x14ac:dyDescent="0.25">
      <c r="A210" s="104"/>
      <c r="B210" s="105"/>
      <c r="C210" s="54" t="s">
        <v>22</v>
      </c>
      <c r="D210" s="55"/>
      <c r="E210" s="131" t="s">
        <v>196</v>
      </c>
      <c r="F210" s="131"/>
      <c r="G210" s="40">
        <v>27675482</v>
      </c>
      <c r="H210" s="40">
        <v>27591339</v>
      </c>
      <c r="I210" s="40">
        <v>15520956</v>
      </c>
      <c r="J210" s="96">
        <v>56.25</v>
      </c>
      <c r="K210" s="96">
        <f t="shared" si="10"/>
        <v>5.4936614414026659</v>
      </c>
      <c r="L210" s="40">
        <f t="shared" si="9"/>
        <v>1725286.5</v>
      </c>
    </row>
    <row r="211" spans="1:12" ht="12.95" customHeight="1" x14ac:dyDescent="0.25">
      <c r="A211" s="104"/>
      <c r="B211" s="105"/>
      <c r="C211" s="54" t="s">
        <v>22</v>
      </c>
      <c r="D211" s="55"/>
      <c r="E211" s="131" t="s">
        <v>197</v>
      </c>
      <c r="F211" s="131"/>
      <c r="G211" s="40">
        <v>5435465</v>
      </c>
      <c r="H211" s="40">
        <v>5570779</v>
      </c>
      <c r="I211" s="40">
        <v>2554780</v>
      </c>
      <c r="J211" s="96">
        <v>45.86</v>
      </c>
      <c r="K211" s="96">
        <f t="shared" si="10"/>
        <v>0.90426751916999859</v>
      </c>
      <c r="L211" s="40">
        <f t="shared" si="9"/>
        <v>-230609.5</v>
      </c>
    </row>
    <row r="212" spans="1:12" ht="12.95" customHeight="1" x14ac:dyDescent="0.25">
      <c r="A212" s="104"/>
      <c r="B212" s="105"/>
      <c r="C212" s="54" t="s">
        <v>22</v>
      </c>
      <c r="D212" s="55"/>
      <c r="E212" s="131" t="s">
        <v>210</v>
      </c>
      <c r="F212" s="131"/>
      <c r="G212" s="40">
        <v>907208</v>
      </c>
      <c r="H212" s="40">
        <v>755723</v>
      </c>
      <c r="I212" s="40">
        <v>566792</v>
      </c>
      <c r="J212" s="96">
        <v>75</v>
      </c>
      <c r="K212" s="96">
        <f t="shared" si="10"/>
        <v>0.20061672462028113</v>
      </c>
      <c r="L212" s="40">
        <f t="shared" si="9"/>
        <v>188930.5</v>
      </c>
    </row>
    <row r="213" spans="1:12" ht="12.95" customHeight="1" x14ac:dyDescent="0.25">
      <c r="A213" s="104"/>
      <c r="B213" s="105"/>
      <c r="C213" s="54" t="s">
        <v>22</v>
      </c>
      <c r="D213" s="55"/>
      <c r="E213" s="131" t="s">
        <v>211</v>
      </c>
      <c r="F213" s="131"/>
      <c r="G213" s="40">
        <v>443000</v>
      </c>
      <c r="H213" s="40">
        <v>443000</v>
      </c>
      <c r="I213" s="40">
        <v>99381</v>
      </c>
      <c r="J213" s="96">
        <v>22.43</v>
      </c>
      <c r="K213" s="96">
        <f t="shared" si="10"/>
        <v>3.5176027024884184E-2</v>
      </c>
      <c r="L213" s="40">
        <f t="shared" si="9"/>
        <v>-122119</v>
      </c>
    </row>
    <row r="214" spans="1:12" ht="12.95" customHeight="1" x14ac:dyDescent="0.25">
      <c r="A214" s="104"/>
      <c r="B214" s="105"/>
      <c r="C214" s="54" t="s">
        <v>22</v>
      </c>
      <c r="D214" s="55"/>
      <c r="E214" s="131" t="s">
        <v>212</v>
      </c>
      <c r="F214" s="131"/>
      <c r="G214" s="40">
        <v>5157895</v>
      </c>
      <c r="H214" s="40">
        <v>5160895</v>
      </c>
      <c r="I214" s="40">
        <v>1777722</v>
      </c>
      <c r="J214" s="96">
        <v>34.47</v>
      </c>
      <c r="K214" s="96">
        <f t="shared" si="10"/>
        <v>0.62922688556898365</v>
      </c>
      <c r="L214" s="40">
        <f t="shared" si="9"/>
        <v>-802725.5</v>
      </c>
    </row>
    <row r="215" spans="1:12" ht="12.95" customHeight="1" x14ac:dyDescent="0.25">
      <c r="A215" s="104"/>
      <c r="B215" s="105"/>
      <c r="C215" s="54" t="s">
        <v>22</v>
      </c>
      <c r="D215" s="55"/>
      <c r="E215" s="131" t="s">
        <v>213</v>
      </c>
      <c r="F215" s="131"/>
      <c r="G215" s="40">
        <v>5951914</v>
      </c>
      <c r="H215" s="40">
        <v>5951914</v>
      </c>
      <c r="I215" s="40">
        <v>2528896</v>
      </c>
      <c r="J215" s="96">
        <v>42.49</v>
      </c>
      <c r="K215" s="96">
        <f t="shared" si="10"/>
        <v>0.89510584557532646</v>
      </c>
      <c r="L215" s="40">
        <f t="shared" si="9"/>
        <v>-447061</v>
      </c>
    </row>
    <row r="216" spans="1:12" ht="26.25" customHeight="1" x14ac:dyDescent="0.25">
      <c r="A216" s="104"/>
      <c r="B216" s="105"/>
      <c r="C216" s="54" t="s">
        <v>22</v>
      </c>
      <c r="D216" s="55"/>
      <c r="E216" s="131" t="s">
        <v>214</v>
      </c>
      <c r="F216" s="131"/>
      <c r="G216" s="40">
        <v>582606</v>
      </c>
      <c r="H216" s="40">
        <v>589272</v>
      </c>
      <c r="I216" s="40">
        <v>238668</v>
      </c>
      <c r="J216" s="96">
        <v>40.5</v>
      </c>
      <c r="K216" s="96">
        <f t="shared" si="10"/>
        <v>8.4476831768396973E-2</v>
      </c>
      <c r="L216" s="40">
        <f t="shared" si="9"/>
        <v>-55968</v>
      </c>
    </row>
    <row r="217" spans="1:12" ht="12.95" customHeight="1" x14ac:dyDescent="0.25">
      <c r="A217" s="117"/>
      <c r="B217" s="118"/>
      <c r="C217" s="54" t="s">
        <v>22</v>
      </c>
      <c r="D217" s="55"/>
      <c r="E217" s="131" t="s">
        <v>215</v>
      </c>
      <c r="F217" s="131"/>
      <c r="G217" s="40">
        <v>660000</v>
      </c>
      <c r="H217" s="40">
        <v>660000</v>
      </c>
      <c r="I217" s="40">
        <v>268492</v>
      </c>
      <c r="J217" s="96">
        <v>40.68</v>
      </c>
      <c r="K217" s="96">
        <f t="shared" si="10"/>
        <v>9.5033073202777249E-2</v>
      </c>
      <c r="L217" s="40">
        <f t="shared" si="9"/>
        <v>-61508</v>
      </c>
    </row>
    <row r="218" spans="1:12" ht="12.95" customHeight="1" x14ac:dyDescent="0.25">
      <c r="A218" s="104"/>
      <c r="B218" s="105"/>
      <c r="C218" s="54" t="s">
        <v>22</v>
      </c>
      <c r="D218" s="55"/>
      <c r="E218" s="131" t="s">
        <v>216</v>
      </c>
      <c r="F218" s="131"/>
      <c r="G218" s="40">
        <v>12000</v>
      </c>
      <c r="H218" s="40">
        <v>9000</v>
      </c>
      <c r="I218" s="40">
        <v>1014</v>
      </c>
      <c r="J218" s="96">
        <v>11.27</v>
      </c>
      <c r="K218" s="96">
        <f t="shared" si="10"/>
        <v>3.5890654554927566E-4</v>
      </c>
      <c r="L218" s="40">
        <f t="shared" si="9"/>
        <v>-3486</v>
      </c>
    </row>
    <row r="219" spans="1:12" ht="12.95" customHeight="1" x14ac:dyDescent="0.25">
      <c r="A219" s="104"/>
      <c r="B219" s="105"/>
      <c r="C219" s="54" t="s">
        <v>22</v>
      </c>
      <c r="D219" s="55"/>
      <c r="E219" s="131" t="s">
        <v>217</v>
      </c>
      <c r="F219" s="131"/>
      <c r="G219" s="40">
        <v>18810</v>
      </c>
      <c r="H219" s="40">
        <v>118387</v>
      </c>
      <c r="I219" s="40">
        <v>47982</v>
      </c>
      <c r="J219" s="96">
        <v>40.53</v>
      </c>
      <c r="K219" s="96">
        <f t="shared" si="10"/>
        <v>1.6983287838802118E-2</v>
      </c>
      <c r="L219" s="40">
        <f t="shared" si="9"/>
        <v>-11211.5</v>
      </c>
    </row>
    <row r="220" spans="1:12" ht="12.95" customHeight="1" x14ac:dyDescent="0.25">
      <c r="A220" s="104"/>
      <c r="B220" s="105"/>
      <c r="C220" s="54" t="s">
        <v>22</v>
      </c>
      <c r="D220" s="55"/>
      <c r="E220" s="131" t="s">
        <v>218</v>
      </c>
      <c r="F220" s="131"/>
      <c r="G220" s="40">
        <v>74000</v>
      </c>
      <c r="H220" s="40">
        <v>74000</v>
      </c>
      <c r="I220" s="40">
        <v>3783</v>
      </c>
      <c r="J220" s="96">
        <v>5.1100000000000003</v>
      </c>
      <c r="K220" s="96">
        <f t="shared" si="10"/>
        <v>1.338997496856913E-3</v>
      </c>
      <c r="L220" s="40">
        <f t="shared" si="9"/>
        <v>-33217</v>
      </c>
    </row>
    <row r="221" spans="1:12" ht="12.95" customHeight="1" x14ac:dyDescent="0.25">
      <c r="A221" s="126" t="s">
        <v>1</v>
      </c>
      <c r="B221" s="137"/>
      <c r="C221" s="54" t="s">
        <v>22</v>
      </c>
      <c r="D221" s="55"/>
      <c r="E221" s="131" t="s">
        <v>99</v>
      </c>
      <c r="F221" s="131"/>
      <c r="G221" s="40">
        <v>0</v>
      </c>
      <c r="H221" s="40">
        <v>3276</v>
      </c>
      <c r="I221" s="40">
        <v>3276</v>
      </c>
      <c r="J221" s="96">
        <v>99.99</v>
      </c>
      <c r="K221" s="96">
        <f t="shared" si="10"/>
        <v>1.1595442240822751E-3</v>
      </c>
      <c r="L221" s="40">
        <f t="shared" si="9"/>
        <v>1638</v>
      </c>
    </row>
    <row r="222" spans="1:12" ht="12.95" customHeight="1" x14ac:dyDescent="0.25">
      <c r="A222" s="126"/>
      <c r="B222" s="137"/>
      <c r="C222" s="54" t="s">
        <v>26</v>
      </c>
      <c r="D222" s="55"/>
      <c r="E222" s="131" t="s">
        <v>219</v>
      </c>
      <c r="F222" s="131"/>
      <c r="G222" s="40">
        <v>480000</v>
      </c>
      <c r="H222" s="40">
        <v>480000</v>
      </c>
      <c r="I222" s="40">
        <v>13219</v>
      </c>
      <c r="J222" s="96">
        <v>2.75</v>
      </c>
      <c r="K222" s="96">
        <f t="shared" si="10"/>
        <v>4.6788812875896207E-3</v>
      </c>
      <c r="L222" s="40">
        <f t="shared" si="9"/>
        <v>-226781</v>
      </c>
    </row>
    <row r="223" spans="1:12" ht="27.75" customHeight="1" x14ac:dyDescent="0.25">
      <c r="A223" s="126"/>
      <c r="B223" s="137"/>
      <c r="C223" s="54" t="s">
        <v>26</v>
      </c>
      <c r="D223" s="55"/>
      <c r="E223" s="131" t="s">
        <v>220</v>
      </c>
      <c r="F223" s="131"/>
      <c r="G223" s="40">
        <v>949000</v>
      </c>
      <c r="H223" s="40">
        <v>949000</v>
      </c>
      <c r="I223" s="40">
        <v>0</v>
      </c>
      <c r="J223" s="96">
        <v>0</v>
      </c>
      <c r="K223" s="96">
        <f t="shared" si="10"/>
        <v>0</v>
      </c>
      <c r="L223" s="40">
        <f t="shared" si="9"/>
        <v>-474500</v>
      </c>
    </row>
    <row r="224" spans="1:12" ht="12.95" customHeight="1" x14ac:dyDescent="0.25">
      <c r="A224" s="126"/>
      <c r="B224" s="137"/>
      <c r="C224" s="54" t="s">
        <v>26</v>
      </c>
      <c r="D224" s="55" t="s">
        <v>33</v>
      </c>
      <c r="E224" s="131" t="s">
        <v>221</v>
      </c>
      <c r="F224" s="131"/>
      <c r="G224" s="40">
        <v>300000</v>
      </c>
      <c r="H224" s="40">
        <v>300000</v>
      </c>
      <c r="I224" s="40">
        <v>0</v>
      </c>
      <c r="J224" s="96">
        <v>0</v>
      </c>
      <c r="K224" s="96">
        <f t="shared" si="10"/>
        <v>0</v>
      </c>
      <c r="L224" s="40">
        <f t="shared" si="9"/>
        <v>-150000</v>
      </c>
    </row>
    <row r="225" spans="1:12" ht="12.95" customHeight="1" x14ac:dyDescent="0.25">
      <c r="A225" s="126" t="s">
        <v>1</v>
      </c>
      <c r="B225" s="127" t="s">
        <v>222</v>
      </c>
      <c r="C225" s="150"/>
      <c r="D225" s="150"/>
      <c r="E225" s="129"/>
      <c r="F225" s="129"/>
      <c r="G225" s="39">
        <f>G226</f>
        <v>1001254</v>
      </c>
      <c r="H225" s="39">
        <v>1001254</v>
      </c>
      <c r="I225" s="39">
        <v>529731</v>
      </c>
      <c r="J225" s="95">
        <v>52.91</v>
      </c>
      <c r="K225" s="95">
        <f t="shared" si="10"/>
        <v>0.18749893814631494</v>
      </c>
      <c r="L225" s="39">
        <f t="shared" si="9"/>
        <v>29104</v>
      </c>
    </row>
    <row r="226" spans="1:12" ht="26.25" customHeight="1" x14ac:dyDescent="0.25">
      <c r="A226" s="126"/>
      <c r="B226" s="28" t="s">
        <v>1</v>
      </c>
      <c r="C226" s="51" t="s">
        <v>22</v>
      </c>
      <c r="D226" s="17"/>
      <c r="E226" s="130" t="s">
        <v>223</v>
      </c>
      <c r="F226" s="131"/>
      <c r="G226" s="40">
        <v>1001254</v>
      </c>
      <c r="H226" s="40">
        <v>1001254</v>
      </c>
      <c r="I226" s="40">
        <v>529731</v>
      </c>
      <c r="J226" s="96">
        <v>52.91</v>
      </c>
      <c r="K226" s="96">
        <f t="shared" si="10"/>
        <v>0.18749893814631494</v>
      </c>
      <c r="L226" s="40">
        <f t="shared" si="9"/>
        <v>29104</v>
      </c>
    </row>
    <row r="227" spans="1:12" ht="12.95" customHeight="1" x14ac:dyDescent="0.25">
      <c r="A227" s="126"/>
      <c r="B227" s="127" t="s">
        <v>224</v>
      </c>
      <c r="C227" s="129"/>
      <c r="D227" s="129"/>
      <c r="E227" s="129"/>
      <c r="F227" s="129"/>
      <c r="G227" s="39">
        <f>G228</f>
        <v>489440</v>
      </c>
      <c r="H227" s="39">
        <v>489440</v>
      </c>
      <c r="I227" s="39">
        <v>186697</v>
      </c>
      <c r="J227" s="95">
        <v>38.14</v>
      </c>
      <c r="K227" s="95">
        <f t="shared" si="10"/>
        <v>6.6081632479697353E-2</v>
      </c>
      <c r="L227" s="39">
        <f t="shared" si="9"/>
        <v>-58023</v>
      </c>
    </row>
    <row r="228" spans="1:12" s="22" customFormat="1" ht="30.75" customHeight="1" x14ac:dyDescent="0.25">
      <c r="A228" s="126"/>
      <c r="B228" s="30" t="s">
        <v>1</v>
      </c>
      <c r="C228" s="52" t="s">
        <v>22</v>
      </c>
      <c r="D228" s="21" t="s">
        <v>33</v>
      </c>
      <c r="E228" s="130" t="s">
        <v>225</v>
      </c>
      <c r="F228" s="131"/>
      <c r="G228" s="40">
        <v>489440</v>
      </c>
      <c r="H228" s="40">
        <v>489440</v>
      </c>
      <c r="I228" s="40">
        <v>186697</v>
      </c>
      <c r="J228" s="96">
        <v>38.14</v>
      </c>
      <c r="K228" s="96">
        <f t="shared" si="10"/>
        <v>6.6081632479697353E-2</v>
      </c>
      <c r="L228" s="40">
        <f t="shared" si="9"/>
        <v>-58023</v>
      </c>
    </row>
    <row r="229" spans="1:12" ht="12.95" customHeight="1" x14ac:dyDescent="0.25">
      <c r="A229" s="126"/>
      <c r="B229" s="127" t="s">
        <v>226</v>
      </c>
      <c r="C229" s="128"/>
      <c r="D229" s="128"/>
      <c r="E229" s="129"/>
      <c r="F229" s="129"/>
      <c r="G229" s="39">
        <f>SUM(G230:G232)</f>
        <v>2866066</v>
      </c>
      <c r="H229" s="39">
        <v>2513062</v>
      </c>
      <c r="I229" s="39">
        <v>462701</v>
      </c>
      <c r="J229" s="95">
        <v>18.41</v>
      </c>
      <c r="K229" s="95">
        <f t="shared" si="10"/>
        <v>0.16377358730985742</v>
      </c>
      <c r="L229" s="39">
        <f t="shared" si="9"/>
        <v>-793830</v>
      </c>
    </row>
    <row r="230" spans="1:12" s="22" customFormat="1" ht="12.95" customHeight="1" x14ac:dyDescent="0.25">
      <c r="A230" s="126"/>
      <c r="B230" s="149" t="s">
        <v>1</v>
      </c>
      <c r="C230" s="56" t="s">
        <v>22</v>
      </c>
      <c r="D230" s="57"/>
      <c r="E230" s="131" t="s">
        <v>227</v>
      </c>
      <c r="F230" s="131"/>
      <c r="G230" s="40">
        <v>226206</v>
      </c>
      <c r="H230" s="40">
        <v>169706</v>
      </c>
      <c r="I230" s="40">
        <v>34157</v>
      </c>
      <c r="J230" s="96">
        <v>20.13</v>
      </c>
      <c r="K230" s="96">
        <f t="shared" si="10"/>
        <v>1.2089912106830976E-2</v>
      </c>
      <c r="L230" s="40">
        <f t="shared" si="9"/>
        <v>-50696</v>
      </c>
    </row>
    <row r="231" spans="1:12" s="22" customFormat="1" ht="12.95" customHeight="1" x14ac:dyDescent="0.25">
      <c r="A231" s="126"/>
      <c r="B231" s="136"/>
      <c r="C231" s="56" t="s">
        <v>22</v>
      </c>
      <c r="D231" s="57"/>
      <c r="E231" s="131" t="s">
        <v>228</v>
      </c>
      <c r="F231" s="131"/>
      <c r="G231" s="40">
        <v>2628860</v>
      </c>
      <c r="H231" s="40">
        <v>2332356</v>
      </c>
      <c r="I231" s="40">
        <v>428544</v>
      </c>
      <c r="J231" s="96">
        <v>18.37</v>
      </c>
      <c r="K231" s="96">
        <f t="shared" si="10"/>
        <v>0.15168367520302642</v>
      </c>
      <c r="L231" s="40">
        <f t="shared" si="9"/>
        <v>-737634</v>
      </c>
    </row>
    <row r="232" spans="1:12" s="22" customFormat="1" ht="12.95" customHeight="1" x14ac:dyDescent="0.25">
      <c r="A232" s="126"/>
      <c r="B232" s="136"/>
      <c r="C232" s="56" t="s">
        <v>22</v>
      </c>
      <c r="D232" s="57"/>
      <c r="E232" s="131" t="s">
        <v>229</v>
      </c>
      <c r="F232" s="131"/>
      <c r="G232" s="40">
        <v>11000</v>
      </c>
      <c r="H232" s="40">
        <v>11000</v>
      </c>
      <c r="I232" s="40">
        <v>0</v>
      </c>
      <c r="J232" s="96">
        <v>0</v>
      </c>
      <c r="K232" s="96">
        <f t="shared" si="10"/>
        <v>0</v>
      </c>
      <c r="L232" s="40">
        <f t="shared" si="9"/>
        <v>-5500</v>
      </c>
    </row>
    <row r="233" spans="1:12" ht="12.95" customHeight="1" x14ac:dyDescent="0.25">
      <c r="A233" s="126"/>
      <c r="B233" s="127" t="s">
        <v>230</v>
      </c>
      <c r="C233" s="133"/>
      <c r="D233" s="133"/>
      <c r="E233" s="129"/>
      <c r="F233" s="129"/>
      <c r="G233" s="39">
        <f>SUM(G234:G245)</f>
        <v>1943342</v>
      </c>
      <c r="H233" s="39">
        <v>1941721</v>
      </c>
      <c r="I233" s="39">
        <v>695009</v>
      </c>
      <c r="J233" s="95">
        <v>35.79</v>
      </c>
      <c r="K233" s="95">
        <f t="shared" si="10"/>
        <v>0.24599928926593348</v>
      </c>
      <c r="L233" s="39">
        <f t="shared" si="9"/>
        <v>-275851.5</v>
      </c>
    </row>
    <row r="234" spans="1:12" s="22" customFormat="1" ht="12.95" customHeight="1" x14ac:dyDescent="0.25">
      <c r="A234" s="126"/>
      <c r="B234" s="149" t="s">
        <v>1</v>
      </c>
      <c r="C234" s="56" t="s">
        <v>22</v>
      </c>
      <c r="D234" s="57"/>
      <c r="E234" s="131" t="s">
        <v>231</v>
      </c>
      <c r="F234" s="131"/>
      <c r="G234" s="40">
        <v>79000</v>
      </c>
      <c r="H234" s="40">
        <v>79000</v>
      </c>
      <c r="I234" s="40">
        <v>15713</v>
      </c>
      <c r="J234" s="96">
        <v>19.89</v>
      </c>
      <c r="K234" s="96">
        <f t="shared" si="10"/>
        <v>5.5616356511003634E-3</v>
      </c>
      <c r="L234" s="40">
        <f t="shared" si="9"/>
        <v>-23787</v>
      </c>
    </row>
    <row r="235" spans="1:12" s="22" customFormat="1" ht="12.95" customHeight="1" x14ac:dyDescent="0.25">
      <c r="A235" s="126"/>
      <c r="B235" s="136"/>
      <c r="C235" s="56" t="s">
        <v>22</v>
      </c>
      <c r="D235" s="57"/>
      <c r="E235" s="131" t="s">
        <v>232</v>
      </c>
      <c r="F235" s="131"/>
      <c r="G235" s="40">
        <v>270298</v>
      </c>
      <c r="H235" s="40">
        <v>270298</v>
      </c>
      <c r="I235" s="40">
        <v>54497</v>
      </c>
      <c r="J235" s="96">
        <v>20.16</v>
      </c>
      <c r="K235" s="96">
        <f t="shared" si="10"/>
        <v>1.9289280091517629E-2</v>
      </c>
      <c r="L235" s="40">
        <f t="shared" si="9"/>
        <v>-80652</v>
      </c>
    </row>
    <row r="236" spans="1:12" s="22" customFormat="1" ht="12.95" customHeight="1" x14ac:dyDescent="0.25">
      <c r="A236" s="126"/>
      <c r="B236" s="136"/>
      <c r="C236" s="56" t="s">
        <v>22</v>
      </c>
      <c r="D236" s="57"/>
      <c r="E236" s="131" t="s">
        <v>233</v>
      </c>
      <c r="F236" s="131"/>
      <c r="G236" s="40">
        <v>54000</v>
      </c>
      <c r="H236" s="40">
        <v>54000</v>
      </c>
      <c r="I236" s="40">
        <v>2871</v>
      </c>
      <c r="J236" s="96">
        <v>5.32</v>
      </c>
      <c r="K236" s="96">
        <f t="shared" si="10"/>
        <v>1.0161939765995765E-3</v>
      </c>
      <c r="L236" s="40">
        <f t="shared" si="9"/>
        <v>-24129</v>
      </c>
    </row>
    <row r="237" spans="1:12" s="22" customFormat="1" ht="12.95" customHeight="1" x14ac:dyDescent="0.25">
      <c r="A237" s="126"/>
      <c r="B237" s="136"/>
      <c r="C237" s="56" t="s">
        <v>22</v>
      </c>
      <c r="D237" s="57"/>
      <c r="E237" s="131" t="s">
        <v>234</v>
      </c>
      <c r="F237" s="131"/>
      <c r="G237" s="40">
        <v>131000</v>
      </c>
      <c r="H237" s="40">
        <v>131000</v>
      </c>
      <c r="I237" s="40">
        <v>12744</v>
      </c>
      <c r="J237" s="96">
        <v>9.73</v>
      </c>
      <c r="K237" s="96">
        <f t="shared" si="10"/>
        <v>4.5107544541222577E-3</v>
      </c>
      <c r="L237" s="40">
        <f t="shared" si="9"/>
        <v>-52756</v>
      </c>
    </row>
    <row r="238" spans="1:12" s="22" customFormat="1" ht="12.95" customHeight="1" x14ac:dyDescent="0.25">
      <c r="A238" s="151" t="s">
        <v>1</v>
      </c>
      <c r="B238" s="136"/>
      <c r="C238" s="56" t="s">
        <v>22</v>
      </c>
      <c r="D238" s="57"/>
      <c r="E238" s="131" t="s">
        <v>235</v>
      </c>
      <c r="F238" s="131"/>
      <c r="G238" s="40">
        <v>102300</v>
      </c>
      <c r="H238" s="40">
        <v>102300</v>
      </c>
      <c r="I238" s="40">
        <v>80188</v>
      </c>
      <c r="J238" s="96">
        <v>78.39</v>
      </c>
      <c r="K238" s="96">
        <f t="shared" si="10"/>
        <v>2.8382641099117669E-2</v>
      </c>
      <c r="L238" s="40">
        <f t="shared" si="9"/>
        <v>29038</v>
      </c>
    </row>
    <row r="239" spans="1:12" s="22" customFormat="1" ht="12.95" customHeight="1" x14ac:dyDescent="0.25">
      <c r="A239" s="151"/>
      <c r="B239" s="136"/>
      <c r="C239" s="56" t="s">
        <v>22</v>
      </c>
      <c r="D239" s="57"/>
      <c r="E239" s="131" t="s">
        <v>236</v>
      </c>
      <c r="F239" s="131"/>
      <c r="G239" s="40">
        <v>186380</v>
      </c>
      <c r="H239" s="40">
        <v>186380</v>
      </c>
      <c r="I239" s="40">
        <v>12331</v>
      </c>
      <c r="J239" s="96">
        <v>6.62</v>
      </c>
      <c r="K239" s="96">
        <f t="shared" si="10"/>
        <v>4.3645725968127404E-3</v>
      </c>
      <c r="L239" s="40">
        <f t="shared" si="9"/>
        <v>-80859</v>
      </c>
    </row>
    <row r="240" spans="1:12" s="22" customFormat="1" ht="30.75" customHeight="1" x14ac:dyDescent="0.25">
      <c r="A240" s="151"/>
      <c r="B240" s="136"/>
      <c r="C240" s="56" t="s">
        <v>22</v>
      </c>
      <c r="D240" s="57"/>
      <c r="E240" s="131" t="s">
        <v>237</v>
      </c>
      <c r="F240" s="131"/>
      <c r="G240" s="40">
        <v>402500</v>
      </c>
      <c r="H240" s="40">
        <v>402500</v>
      </c>
      <c r="I240" s="40">
        <v>166919</v>
      </c>
      <c r="J240" s="96">
        <v>41.47</v>
      </c>
      <c r="K240" s="96">
        <f t="shared" si="10"/>
        <v>5.9081185085344719E-2</v>
      </c>
      <c r="L240" s="40">
        <f t="shared" si="9"/>
        <v>-34331</v>
      </c>
    </row>
    <row r="241" spans="1:12" s="22" customFormat="1" ht="27" customHeight="1" x14ac:dyDescent="0.25">
      <c r="A241" s="151"/>
      <c r="B241" s="136"/>
      <c r="C241" s="56" t="s">
        <v>22</v>
      </c>
      <c r="D241" s="57"/>
      <c r="E241" s="131" t="s">
        <v>238</v>
      </c>
      <c r="F241" s="131"/>
      <c r="G241" s="40">
        <v>40000</v>
      </c>
      <c r="H241" s="40">
        <v>40000</v>
      </c>
      <c r="I241" s="40">
        <v>14121</v>
      </c>
      <c r="J241" s="96">
        <v>35.299999999999997</v>
      </c>
      <c r="K241" s="96">
        <f t="shared" si="10"/>
        <v>4.9981452955634338E-3</v>
      </c>
      <c r="L241" s="40">
        <f t="shared" si="9"/>
        <v>-5879</v>
      </c>
    </row>
    <row r="242" spans="1:12" s="22" customFormat="1" ht="12.95" customHeight="1" x14ac:dyDescent="0.25">
      <c r="A242" s="151"/>
      <c r="B242" s="136"/>
      <c r="C242" s="56" t="s">
        <v>22</v>
      </c>
      <c r="D242" s="57"/>
      <c r="E242" s="131" t="s">
        <v>239</v>
      </c>
      <c r="F242" s="131"/>
      <c r="G242" s="40">
        <v>15000</v>
      </c>
      <c r="H242" s="40">
        <v>15000</v>
      </c>
      <c r="I242" s="40">
        <v>0</v>
      </c>
      <c r="J242" s="96">
        <v>0</v>
      </c>
      <c r="K242" s="96">
        <f t="shared" si="10"/>
        <v>0</v>
      </c>
      <c r="L242" s="40">
        <f t="shared" si="9"/>
        <v>-7500</v>
      </c>
    </row>
    <row r="243" spans="1:12" s="22" customFormat="1" ht="42.75" customHeight="1" x14ac:dyDescent="0.25">
      <c r="A243" s="151"/>
      <c r="B243" s="136"/>
      <c r="C243" s="56" t="s">
        <v>22</v>
      </c>
      <c r="D243" s="57" t="s">
        <v>33</v>
      </c>
      <c r="E243" s="131" t="s">
        <v>240</v>
      </c>
      <c r="F243" s="131"/>
      <c r="G243" s="40">
        <v>5244</v>
      </c>
      <c r="H243" s="40">
        <v>3623</v>
      </c>
      <c r="I243" s="40">
        <v>0</v>
      </c>
      <c r="J243" s="96">
        <v>0</v>
      </c>
      <c r="K243" s="96">
        <f t="shared" si="10"/>
        <v>0</v>
      </c>
      <c r="L243" s="40">
        <f t="shared" si="9"/>
        <v>-1811.5</v>
      </c>
    </row>
    <row r="244" spans="1:12" s="22" customFormat="1" ht="14.25" customHeight="1" x14ac:dyDescent="0.25">
      <c r="A244" s="151"/>
      <c r="B244" s="136"/>
      <c r="C244" s="56" t="s">
        <v>22</v>
      </c>
      <c r="D244" s="57"/>
      <c r="E244" s="131" t="s">
        <v>241</v>
      </c>
      <c r="F244" s="131"/>
      <c r="G244" s="40">
        <v>265000</v>
      </c>
      <c r="H244" s="40">
        <v>265000</v>
      </c>
      <c r="I244" s="40">
        <v>218149</v>
      </c>
      <c r="J244" s="96">
        <v>82.32</v>
      </c>
      <c r="K244" s="96">
        <f t="shared" si="10"/>
        <v>7.7214106513835243E-2</v>
      </c>
      <c r="L244" s="40">
        <f t="shared" si="9"/>
        <v>85649</v>
      </c>
    </row>
    <row r="245" spans="1:12" s="22" customFormat="1" ht="17.25" customHeight="1" x14ac:dyDescent="0.25">
      <c r="A245" s="151"/>
      <c r="B245" s="136"/>
      <c r="C245" s="56" t="s">
        <v>22</v>
      </c>
      <c r="D245" s="57"/>
      <c r="E245" s="131" t="s">
        <v>242</v>
      </c>
      <c r="F245" s="131"/>
      <c r="G245" s="40">
        <v>392620</v>
      </c>
      <c r="H245" s="40">
        <v>392620</v>
      </c>
      <c r="I245" s="40">
        <v>117477</v>
      </c>
      <c r="J245" s="96">
        <v>29.92</v>
      </c>
      <c r="K245" s="96">
        <f t="shared" si="10"/>
        <v>4.1581128453148188E-2</v>
      </c>
      <c r="L245" s="40">
        <f t="shared" si="9"/>
        <v>-78833</v>
      </c>
    </row>
    <row r="246" spans="1:12" ht="17.25" customHeight="1" x14ac:dyDescent="0.25">
      <c r="A246" s="122" t="s">
        <v>243</v>
      </c>
      <c r="B246" s="123"/>
      <c r="C246" s="124"/>
      <c r="D246" s="124"/>
      <c r="E246" s="123"/>
      <c r="F246" s="123"/>
      <c r="G246" s="38">
        <f>G247+G249+G251+G253+G255</f>
        <v>430000</v>
      </c>
      <c r="H246" s="38">
        <v>510000</v>
      </c>
      <c r="I246" s="38">
        <v>426489</v>
      </c>
      <c r="J246" s="97">
        <v>83.63</v>
      </c>
      <c r="K246" s="97">
        <f t="shared" si="10"/>
        <v>0.15095630542876237</v>
      </c>
      <c r="L246" s="38">
        <f t="shared" si="9"/>
        <v>171489</v>
      </c>
    </row>
    <row r="247" spans="1:12" ht="12.95" customHeight="1" x14ac:dyDescent="0.25">
      <c r="A247" s="125" t="s">
        <v>1</v>
      </c>
      <c r="B247" s="127" t="s">
        <v>244</v>
      </c>
      <c r="C247" s="128"/>
      <c r="D247" s="128"/>
      <c r="E247" s="129"/>
      <c r="F247" s="129"/>
      <c r="G247" s="39">
        <f>G248</f>
        <v>105000</v>
      </c>
      <c r="H247" s="39">
        <v>105000</v>
      </c>
      <c r="I247" s="39">
        <v>105000</v>
      </c>
      <c r="J247" s="95">
        <v>100</v>
      </c>
      <c r="K247" s="95">
        <f t="shared" si="10"/>
        <v>3.7164878976996003E-2</v>
      </c>
      <c r="L247" s="39">
        <f t="shared" si="9"/>
        <v>52500</v>
      </c>
    </row>
    <row r="248" spans="1:12" ht="15.75" customHeight="1" x14ac:dyDescent="0.25">
      <c r="A248" s="126"/>
      <c r="B248" s="28" t="s">
        <v>1</v>
      </c>
      <c r="C248" s="54" t="s">
        <v>22</v>
      </c>
      <c r="D248" s="55"/>
      <c r="E248" s="131" t="s">
        <v>245</v>
      </c>
      <c r="F248" s="131"/>
      <c r="G248" s="40">
        <v>105000</v>
      </c>
      <c r="H248" s="40">
        <v>105000</v>
      </c>
      <c r="I248" s="40">
        <v>105000</v>
      </c>
      <c r="J248" s="96">
        <v>100</v>
      </c>
      <c r="K248" s="96">
        <f t="shared" si="10"/>
        <v>3.7164878976996003E-2</v>
      </c>
      <c r="L248" s="40">
        <f t="shared" si="9"/>
        <v>52500</v>
      </c>
    </row>
    <row r="249" spans="1:12" ht="12.95" customHeight="1" x14ac:dyDescent="0.25">
      <c r="A249" s="126"/>
      <c r="B249" s="127" t="s">
        <v>246</v>
      </c>
      <c r="C249" s="133"/>
      <c r="D249" s="133"/>
      <c r="E249" s="129"/>
      <c r="F249" s="129"/>
      <c r="G249" s="39">
        <f>G250</f>
        <v>90000</v>
      </c>
      <c r="H249" s="39">
        <v>90000</v>
      </c>
      <c r="I249" s="39">
        <v>90000</v>
      </c>
      <c r="J249" s="95">
        <v>100</v>
      </c>
      <c r="K249" s="95">
        <f t="shared" si="10"/>
        <v>3.1855610551710857E-2</v>
      </c>
      <c r="L249" s="39">
        <f t="shared" si="9"/>
        <v>45000</v>
      </c>
    </row>
    <row r="250" spans="1:12" ht="12.95" customHeight="1" x14ac:dyDescent="0.25">
      <c r="A250" s="126"/>
      <c r="B250" s="28" t="s">
        <v>1</v>
      </c>
      <c r="C250" s="54" t="s">
        <v>22</v>
      </c>
      <c r="D250" s="55"/>
      <c r="E250" s="131" t="s">
        <v>245</v>
      </c>
      <c r="F250" s="131"/>
      <c r="G250" s="40">
        <v>90000</v>
      </c>
      <c r="H250" s="40">
        <v>90000</v>
      </c>
      <c r="I250" s="40">
        <v>90000</v>
      </c>
      <c r="J250" s="96">
        <v>100</v>
      </c>
      <c r="K250" s="96">
        <f t="shared" si="10"/>
        <v>3.1855610551710857E-2</v>
      </c>
      <c r="L250" s="40">
        <f t="shared" si="9"/>
        <v>45000</v>
      </c>
    </row>
    <row r="251" spans="1:12" ht="12.95" customHeight="1" x14ac:dyDescent="0.25">
      <c r="A251" s="126"/>
      <c r="B251" s="156" t="s">
        <v>247</v>
      </c>
      <c r="C251" s="133"/>
      <c r="D251" s="133"/>
      <c r="E251" s="129"/>
      <c r="F251" s="129"/>
      <c r="G251" s="53">
        <f>G252</f>
        <v>24000</v>
      </c>
      <c r="H251" s="39">
        <v>24000</v>
      </c>
      <c r="I251" s="39">
        <v>9300</v>
      </c>
      <c r="J251" s="95">
        <v>38.75</v>
      </c>
      <c r="K251" s="95">
        <f t="shared" si="10"/>
        <v>3.2917464236767889E-3</v>
      </c>
      <c r="L251" s="39">
        <f t="shared" si="9"/>
        <v>-2700</v>
      </c>
    </row>
    <row r="252" spans="1:12" ht="12.95" customHeight="1" x14ac:dyDescent="0.25">
      <c r="A252" s="126"/>
      <c r="B252" s="28"/>
      <c r="C252" s="54" t="s">
        <v>22</v>
      </c>
      <c r="D252" s="55"/>
      <c r="E252" s="131" t="s">
        <v>245</v>
      </c>
      <c r="F252" s="131"/>
      <c r="G252" s="40">
        <v>24000</v>
      </c>
      <c r="H252" s="40">
        <v>24000</v>
      </c>
      <c r="I252" s="40">
        <v>9300</v>
      </c>
      <c r="J252" s="96">
        <v>38.75</v>
      </c>
      <c r="K252" s="96">
        <f t="shared" si="10"/>
        <v>3.2917464236767889E-3</v>
      </c>
      <c r="L252" s="40">
        <f t="shared" si="9"/>
        <v>-2700</v>
      </c>
    </row>
    <row r="253" spans="1:12" ht="12.95" customHeight="1" x14ac:dyDescent="0.25">
      <c r="A253" s="126"/>
      <c r="B253" s="156" t="s">
        <v>248</v>
      </c>
      <c r="C253" s="133"/>
      <c r="D253" s="133"/>
      <c r="E253" s="129"/>
      <c r="F253" s="129"/>
      <c r="G253" s="53">
        <f>G254</f>
        <v>150000</v>
      </c>
      <c r="H253" s="39">
        <v>150000</v>
      </c>
      <c r="I253" s="39">
        <v>150000</v>
      </c>
      <c r="J253" s="95">
        <v>100</v>
      </c>
      <c r="K253" s="95">
        <f t="shared" si="10"/>
        <v>5.3092684252851435E-2</v>
      </c>
      <c r="L253" s="39">
        <f t="shared" si="9"/>
        <v>75000</v>
      </c>
    </row>
    <row r="254" spans="1:12" ht="12.95" customHeight="1" x14ac:dyDescent="0.25">
      <c r="A254" s="126"/>
      <c r="B254" s="28" t="s">
        <v>1</v>
      </c>
      <c r="C254" s="54" t="s">
        <v>22</v>
      </c>
      <c r="D254" s="55"/>
      <c r="E254" s="131" t="s">
        <v>245</v>
      </c>
      <c r="F254" s="131"/>
      <c r="G254" s="40">
        <v>150000</v>
      </c>
      <c r="H254" s="40">
        <v>150000</v>
      </c>
      <c r="I254" s="40">
        <v>150000</v>
      </c>
      <c r="J254" s="96">
        <v>100</v>
      </c>
      <c r="K254" s="96">
        <f t="shared" si="10"/>
        <v>5.3092684252851435E-2</v>
      </c>
      <c r="L254" s="40">
        <f t="shared" si="9"/>
        <v>75000</v>
      </c>
    </row>
    <row r="255" spans="1:12" ht="13.35" customHeight="1" x14ac:dyDescent="0.25">
      <c r="A255" s="126"/>
      <c r="B255" s="127" t="s">
        <v>249</v>
      </c>
      <c r="C255" s="133"/>
      <c r="D255" s="133"/>
      <c r="E255" s="129"/>
      <c r="F255" s="129"/>
      <c r="G255" s="39">
        <f>G256+G257</f>
        <v>61000</v>
      </c>
      <c r="H255" s="39">
        <v>141000</v>
      </c>
      <c r="I255" s="39">
        <v>72189</v>
      </c>
      <c r="J255" s="95">
        <v>51.2</v>
      </c>
      <c r="K255" s="95">
        <f t="shared" si="10"/>
        <v>2.5551385223527283E-2</v>
      </c>
      <c r="L255" s="39">
        <f t="shared" si="9"/>
        <v>1689</v>
      </c>
    </row>
    <row r="256" spans="1:12" ht="12.95" customHeight="1" x14ac:dyDescent="0.25">
      <c r="A256" s="126" t="s">
        <v>1</v>
      </c>
      <c r="B256" s="137"/>
      <c r="C256" s="54" t="s">
        <v>22</v>
      </c>
      <c r="D256" s="55"/>
      <c r="E256" s="131" t="s">
        <v>245</v>
      </c>
      <c r="F256" s="131"/>
      <c r="G256" s="40">
        <v>56000</v>
      </c>
      <c r="H256" s="40">
        <v>136000</v>
      </c>
      <c r="I256" s="40">
        <v>72189</v>
      </c>
      <c r="J256" s="96">
        <v>53.08</v>
      </c>
      <c r="K256" s="96">
        <f t="shared" si="10"/>
        <v>2.5551385223527283E-2</v>
      </c>
      <c r="L256" s="40">
        <f t="shared" si="9"/>
        <v>4189</v>
      </c>
    </row>
    <row r="257" spans="1:12" ht="12.95" customHeight="1" x14ac:dyDescent="0.25">
      <c r="A257" s="126"/>
      <c r="B257" s="137"/>
      <c r="C257" s="54" t="s">
        <v>22</v>
      </c>
      <c r="D257" s="55"/>
      <c r="E257" s="131" t="s">
        <v>250</v>
      </c>
      <c r="F257" s="131"/>
      <c r="G257" s="40">
        <v>5000</v>
      </c>
      <c r="H257" s="40">
        <v>5000</v>
      </c>
      <c r="I257" s="40">
        <v>0</v>
      </c>
      <c r="J257" s="96">
        <v>0</v>
      </c>
      <c r="K257" s="96">
        <f t="shared" si="10"/>
        <v>0</v>
      </c>
      <c r="L257" s="40">
        <f t="shared" si="9"/>
        <v>-2500</v>
      </c>
    </row>
    <row r="258" spans="1:12" ht="16.5" customHeight="1" x14ac:dyDescent="0.25">
      <c r="A258" s="122" t="s">
        <v>251</v>
      </c>
      <c r="B258" s="123"/>
      <c r="C258" s="124"/>
      <c r="D258" s="124"/>
      <c r="E258" s="123"/>
      <c r="F258" s="123"/>
      <c r="G258" s="38">
        <v>15100000</v>
      </c>
      <c r="H258" s="38">
        <v>15100000</v>
      </c>
      <c r="I258" s="38">
        <v>5256984</v>
      </c>
      <c r="J258" s="97">
        <v>34.81</v>
      </c>
      <c r="K258" s="97">
        <f t="shared" si="10"/>
        <v>1.860715944228613</v>
      </c>
      <c r="L258" s="38">
        <f t="shared" si="9"/>
        <v>-2293016</v>
      </c>
    </row>
    <row r="259" spans="1:12" ht="12.95" customHeight="1" x14ac:dyDescent="0.25">
      <c r="A259" s="125" t="s">
        <v>1</v>
      </c>
      <c r="B259" s="127" t="s">
        <v>252</v>
      </c>
      <c r="C259" s="129"/>
      <c r="D259" s="129"/>
      <c r="E259" s="129"/>
      <c r="F259" s="129"/>
      <c r="G259" s="39">
        <v>15100000</v>
      </c>
      <c r="H259" s="39">
        <v>15100000</v>
      </c>
      <c r="I259" s="39">
        <v>5256984</v>
      </c>
      <c r="J259" s="95">
        <v>34.81</v>
      </c>
      <c r="K259" s="95">
        <f t="shared" si="10"/>
        <v>1.860715944228613</v>
      </c>
      <c r="L259" s="39">
        <f t="shared" si="9"/>
        <v>-2293016</v>
      </c>
    </row>
    <row r="260" spans="1:12" ht="12.95" customHeight="1" x14ac:dyDescent="0.25">
      <c r="A260" s="126"/>
      <c r="B260" s="28" t="s">
        <v>1</v>
      </c>
      <c r="C260" s="51" t="s">
        <v>22</v>
      </c>
      <c r="D260" s="17"/>
      <c r="E260" s="130" t="s">
        <v>253</v>
      </c>
      <c r="F260" s="131"/>
      <c r="G260" s="40">
        <v>15100000</v>
      </c>
      <c r="H260" s="40">
        <v>15100000</v>
      </c>
      <c r="I260" s="40">
        <v>5256984</v>
      </c>
      <c r="J260" s="96">
        <v>34.81</v>
      </c>
      <c r="K260" s="96">
        <f t="shared" si="10"/>
        <v>1.860715944228613</v>
      </c>
      <c r="L260" s="40">
        <f t="shared" si="9"/>
        <v>-2293016</v>
      </c>
    </row>
    <row r="261" spans="1:12" ht="16.5" customHeight="1" x14ac:dyDescent="0.25">
      <c r="A261" s="122" t="s">
        <v>254</v>
      </c>
      <c r="B261" s="123"/>
      <c r="C261" s="123"/>
      <c r="D261" s="123"/>
      <c r="E261" s="123"/>
      <c r="F261" s="123"/>
      <c r="G261" s="38">
        <f>+G262</f>
        <v>44707560</v>
      </c>
      <c r="H261" s="38">
        <v>32621947</v>
      </c>
      <c r="I261" s="38">
        <v>0</v>
      </c>
      <c r="J261" s="97">
        <v>0</v>
      </c>
      <c r="K261" s="97">
        <f t="shared" si="10"/>
        <v>0</v>
      </c>
      <c r="L261" s="38">
        <f t="shared" si="9"/>
        <v>-16310973.5</v>
      </c>
    </row>
    <row r="262" spans="1:12" ht="12.95" customHeight="1" x14ac:dyDescent="0.25">
      <c r="A262" s="126"/>
      <c r="B262" s="127" t="s">
        <v>255</v>
      </c>
      <c r="C262" s="128"/>
      <c r="D262" s="128"/>
      <c r="E262" s="129"/>
      <c r="F262" s="129"/>
      <c r="G262" s="39">
        <f>SUM(G263:G273)</f>
        <v>44707560</v>
      </c>
      <c r="H262" s="39">
        <v>32621947</v>
      </c>
      <c r="I262" s="39">
        <v>0</v>
      </c>
      <c r="J262" s="95">
        <v>0</v>
      </c>
      <c r="K262" s="95">
        <f t="shared" si="10"/>
        <v>0</v>
      </c>
      <c r="L262" s="39">
        <f t="shared" si="9"/>
        <v>-16310973.5</v>
      </c>
    </row>
    <row r="263" spans="1:12" ht="17.25" customHeight="1" x14ac:dyDescent="0.25">
      <c r="A263" s="126"/>
      <c r="B263" s="140" t="s">
        <v>1</v>
      </c>
      <c r="C263" s="54" t="s">
        <v>22</v>
      </c>
      <c r="D263" s="55"/>
      <c r="E263" s="131" t="s">
        <v>256</v>
      </c>
      <c r="F263" s="131"/>
      <c r="G263" s="40">
        <v>6500000</v>
      </c>
      <c r="H263" s="40">
        <v>2822059</v>
      </c>
      <c r="I263" s="40">
        <v>0</v>
      </c>
      <c r="J263" s="96">
        <v>0</v>
      </c>
      <c r="K263" s="96">
        <f t="shared" si="10"/>
        <v>0</v>
      </c>
      <c r="L263" s="40">
        <f t="shared" si="9"/>
        <v>-1411029.5</v>
      </c>
    </row>
    <row r="264" spans="1:12" ht="27.75" customHeight="1" x14ac:dyDescent="0.25">
      <c r="A264" s="126"/>
      <c r="B264" s="137"/>
      <c r="C264" s="54" t="s">
        <v>22</v>
      </c>
      <c r="D264" s="55"/>
      <c r="E264" s="131" t="s">
        <v>257</v>
      </c>
      <c r="F264" s="131"/>
      <c r="G264" s="40">
        <v>10500000</v>
      </c>
      <c r="H264" s="40">
        <v>10499883</v>
      </c>
      <c r="I264" s="40">
        <v>0</v>
      </c>
      <c r="J264" s="96">
        <v>0</v>
      </c>
      <c r="K264" s="96">
        <f t="shared" si="10"/>
        <v>0</v>
      </c>
      <c r="L264" s="40">
        <f t="shared" si="9"/>
        <v>-5249941.5</v>
      </c>
    </row>
    <row r="265" spans="1:12" ht="26.25" customHeight="1" x14ac:dyDescent="0.25">
      <c r="A265" s="126"/>
      <c r="B265" s="137"/>
      <c r="C265" s="54" t="s">
        <v>22</v>
      </c>
      <c r="D265" s="55"/>
      <c r="E265" s="131" t="s">
        <v>258</v>
      </c>
      <c r="F265" s="131"/>
      <c r="G265" s="40">
        <v>0</v>
      </c>
      <c r="H265" s="40">
        <v>1339284</v>
      </c>
      <c r="I265" s="40">
        <v>0</v>
      </c>
      <c r="J265" s="96">
        <v>0</v>
      </c>
      <c r="K265" s="96">
        <f t="shared" si="10"/>
        <v>0</v>
      </c>
      <c r="L265" s="40">
        <f t="shared" ref="L265:L328" si="11">+I265-H265/2</f>
        <v>-669642</v>
      </c>
    </row>
    <row r="266" spans="1:12" ht="14.25" customHeight="1" x14ac:dyDescent="0.25">
      <c r="A266" s="126"/>
      <c r="B266" s="137"/>
      <c r="C266" s="54" t="s">
        <v>22</v>
      </c>
      <c r="D266" s="55"/>
      <c r="E266" s="131" t="s">
        <v>259</v>
      </c>
      <c r="F266" s="131"/>
      <c r="G266" s="40">
        <v>3000000</v>
      </c>
      <c r="H266" s="40">
        <v>0</v>
      </c>
      <c r="I266" s="40">
        <v>0</v>
      </c>
      <c r="J266" s="96">
        <v>0</v>
      </c>
      <c r="K266" s="96">
        <f t="shared" si="10"/>
        <v>0</v>
      </c>
      <c r="L266" s="40">
        <f t="shared" si="11"/>
        <v>0</v>
      </c>
    </row>
    <row r="267" spans="1:12" ht="54.75" customHeight="1" x14ac:dyDescent="0.25">
      <c r="A267" s="126"/>
      <c r="B267" s="137"/>
      <c r="C267" s="54" t="s">
        <v>22</v>
      </c>
      <c r="D267" s="55"/>
      <c r="E267" s="131" t="s">
        <v>260</v>
      </c>
      <c r="F267" s="131"/>
      <c r="G267" s="40">
        <v>400000</v>
      </c>
      <c r="H267" s="40">
        <v>0</v>
      </c>
      <c r="I267" s="40">
        <v>0</v>
      </c>
      <c r="J267" s="96">
        <v>0</v>
      </c>
      <c r="K267" s="96">
        <f t="shared" si="10"/>
        <v>0</v>
      </c>
      <c r="L267" s="40">
        <f t="shared" si="11"/>
        <v>0</v>
      </c>
    </row>
    <row r="268" spans="1:12" ht="27.75" customHeight="1" x14ac:dyDescent="0.25">
      <c r="A268" s="126"/>
      <c r="B268" s="137"/>
      <c r="C268" s="54" t="s">
        <v>22</v>
      </c>
      <c r="D268" s="55"/>
      <c r="E268" s="131" t="s">
        <v>261</v>
      </c>
      <c r="F268" s="131"/>
      <c r="G268" s="40">
        <v>500000</v>
      </c>
      <c r="H268" s="40">
        <v>0</v>
      </c>
      <c r="I268" s="40">
        <v>0</v>
      </c>
      <c r="J268" s="96">
        <v>0</v>
      </c>
      <c r="K268" s="96">
        <f t="shared" si="10"/>
        <v>0</v>
      </c>
      <c r="L268" s="40">
        <f t="shared" si="11"/>
        <v>0</v>
      </c>
    </row>
    <row r="269" spans="1:12" ht="28.5" customHeight="1" x14ac:dyDescent="0.25">
      <c r="A269" s="126"/>
      <c r="B269" s="137"/>
      <c r="C269" s="54" t="s">
        <v>26</v>
      </c>
      <c r="D269" s="55"/>
      <c r="E269" s="131" t="s">
        <v>262</v>
      </c>
      <c r="F269" s="131"/>
      <c r="G269" s="40">
        <v>20833560</v>
      </c>
      <c r="H269" s="40">
        <v>15186721</v>
      </c>
      <c r="I269" s="40">
        <v>0</v>
      </c>
      <c r="J269" s="96">
        <v>0</v>
      </c>
      <c r="K269" s="96">
        <f t="shared" ref="K269:K332" si="12">I269/$I$7*100</f>
        <v>0</v>
      </c>
      <c r="L269" s="40">
        <f t="shared" si="11"/>
        <v>-7593360.5</v>
      </c>
    </row>
    <row r="270" spans="1:12" ht="27.75" customHeight="1" x14ac:dyDescent="0.25">
      <c r="A270" s="126"/>
      <c r="B270" s="137"/>
      <c r="C270" s="54" t="s">
        <v>26</v>
      </c>
      <c r="D270" s="55"/>
      <c r="E270" s="131" t="s">
        <v>263</v>
      </c>
      <c r="F270" s="131"/>
      <c r="G270" s="40">
        <v>1724000</v>
      </c>
      <c r="H270" s="40">
        <v>1724000</v>
      </c>
      <c r="I270" s="40">
        <v>0</v>
      </c>
      <c r="J270" s="96">
        <v>0</v>
      </c>
      <c r="K270" s="96">
        <f t="shared" si="12"/>
        <v>0</v>
      </c>
      <c r="L270" s="40">
        <f t="shared" si="11"/>
        <v>-862000</v>
      </c>
    </row>
    <row r="271" spans="1:12" ht="27" customHeight="1" x14ac:dyDescent="0.25">
      <c r="A271" s="126"/>
      <c r="B271" s="137"/>
      <c r="C271" s="54" t="s">
        <v>26</v>
      </c>
      <c r="D271" s="55"/>
      <c r="E271" s="131" t="s">
        <v>264</v>
      </c>
      <c r="F271" s="131"/>
      <c r="G271" s="40">
        <v>750000</v>
      </c>
      <c r="H271" s="40">
        <v>750000</v>
      </c>
      <c r="I271" s="40">
        <v>0</v>
      </c>
      <c r="J271" s="96">
        <v>0</v>
      </c>
      <c r="K271" s="96">
        <f t="shared" si="12"/>
        <v>0</v>
      </c>
      <c r="L271" s="40">
        <f t="shared" si="11"/>
        <v>-375000</v>
      </c>
    </row>
    <row r="272" spans="1:12" ht="65.25" customHeight="1" x14ac:dyDescent="0.25">
      <c r="A272" s="126" t="s">
        <v>1</v>
      </c>
      <c r="B272" s="137"/>
      <c r="C272" s="54" t="s">
        <v>26</v>
      </c>
      <c r="D272" s="55"/>
      <c r="E272" s="131" t="s">
        <v>265</v>
      </c>
      <c r="F272" s="131"/>
      <c r="G272" s="40">
        <v>200000</v>
      </c>
      <c r="H272" s="40">
        <v>0</v>
      </c>
      <c r="I272" s="40">
        <v>0</v>
      </c>
      <c r="J272" s="96">
        <v>0</v>
      </c>
      <c r="K272" s="96">
        <f t="shared" si="12"/>
        <v>0</v>
      </c>
      <c r="L272" s="40">
        <f t="shared" si="11"/>
        <v>0</v>
      </c>
    </row>
    <row r="273" spans="1:12" ht="26.25" customHeight="1" x14ac:dyDescent="0.25">
      <c r="A273" s="126"/>
      <c r="B273" s="137"/>
      <c r="C273" s="54" t="s">
        <v>26</v>
      </c>
      <c r="D273" s="55"/>
      <c r="E273" s="131" t="s">
        <v>266</v>
      </c>
      <c r="F273" s="131"/>
      <c r="G273" s="40">
        <v>300000</v>
      </c>
      <c r="H273" s="40">
        <v>300000</v>
      </c>
      <c r="I273" s="40">
        <v>0</v>
      </c>
      <c r="J273" s="96">
        <v>0</v>
      </c>
      <c r="K273" s="96">
        <f t="shared" si="12"/>
        <v>0</v>
      </c>
      <c r="L273" s="40">
        <f t="shared" si="11"/>
        <v>-150000</v>
      </c>
    </row>
    <row r="274" spans="1:12" ht="17.25" customHeight="1" x14ac:dyDescent="0.25">
      <c r="A274" s="122" t="s">
        <v>267</v>
      </c>
      <c r="B274" s="123"/>
      <c r="C274" s="124"/>
      <c r="D274" s="124"/>
      <c r="E274" s="123"/>
      <c r="F274" s="123"/>
      <c r="G274" s="38">
        <f>G275+G278+G280+G282+G287+G289+G294+G297</f>
        <v>19444072</v>
      </c>
      <c r="H274" s="38">
        <v>19663692</v>
      </c>
      <c r="I274" s="38">
        <v>9365778</v>
      </c>
      <c r="J274" s="97">
        <v>47.63</v>
      </c>
      <c r="K274" s="97">
        <f t="shared" si="12"/>
        <v>3.3150286275753489</v>
      </c>
      <c r="L274" s="38">
        <f t="shared" si="11"/>
        <v>-466068</v>
      </c>
    </row>
    <row r="275" spans="1:12" ht="15" customHeight="1" x14ac:dyDescent="0.25">
      <c r="A275" s="111" t="s">
        <v>1</v>
      </c>
      <c r="B275" s="127" t="s">
        <v>268</v>
      </c>
      <c r="C275" s="128"/>
      <c r="D275" s="128"/>
      <c r="E275" s="129"/>
      <c r="F275" s="129"/>
      <c r="G275" s="39">
        <f>SUM(G276:G277)</f>
        <v>553150</v>
      </c>
      <c r="H275" s="39">
        <v>553770</v>
      </c>
      <c r="I275" s="39">
        <v>268635</v>
      </c>
      <c r="J275" s="95">
        <v>48.51</v>
      </c>
      <c r="K275" s="95">
        <f t="shared" si="12"/>
        <v>9.5083688228431634E-2</v>
      </c>
      <c r="L275" s="39">
        <f t="shared" si="11"/>
        <v>-8250</v>
      </c>
    </row>
    <row r="276" spans="1:12" ht="28.5" customHeight="1" x14ac:dyDescent="0.25">
      <c r="A276" s="104"/>
      <c r="B276" s="60" t="s">
        <v>1</v>
      </c>
      <c r="C276" s="55" t="s">
        <v>22</v>
      </c>
      <c r="D276" s="54"/>
      <c r="E276" s="131" t="s">
        <v>269</v>
      </c>
      <c r="F276" s="131"/>
      <c r="G276" s="40">
        <v>0</v>
      </c>
      <c r="H276" s="40">
        <v>620</v>
      </c>
      <c r="I276" s="40">
        <v>620</v>
      </c>
      <c r="J276" s="96">
        <v>100</v>
      </c>
      <c r="K276" s="96">
        <f t="shared" si="12"/>
        <v>2.194497615784526E-4</v>
      </c>
      <c r="L276" s="40">
        <f t="shared" si="11"/>
        <v>310</v>
      </c>
    </row>
    <row r="277" spans="1:12" ht="17.25" customHeight="1" x14ac:dyDescent="0.25">
      <c r="A277" s="104"/>
      <c r="B277" s="61"/>
      <c r="C277" s="55" t="s">
        <v>22</v>
      </c>
      <c r="D277" s="54"/>
      <c r="E277" s="131" t="s">
        <v>270</v>
      </c>
      <c r="F277" s="131"/>
      <c r="G277" s="40">
        <v>553150</v>
      </c>
      <c r="H277" s="40">
        <v>553150</v>
      </c>
      <c r="I277" s="40">
        <v>268015</v>
      </c>
      <c r="J277" s="96">
        <v>48.45</v>
      </c>
      <c r="K277" s="96">
        <f t="shared" si="12"/>
        <v>9.4864238466853171E-2</v>
      </c>
      <c r="L277" s="40">
        <f t="shared" si="11"/>
        <v>-8560</v>
      </c>
    </row>
    <row r="278" spans="1:12" ht="17.25" customHeight="1" x14ac:dyDescent="0.25">
      <c r="A278" s="104"/>
      <c r="B278" s="127" t="s">
        <v>271</v>
      </c>
      <c r="C278" s="133"/>
      <c r="D278" s="150"/>
      <c r="E278" s="129"/>
      <c r="F278" s="129"/>
      <c r="G278" s="39">
        <f>G279</f>
        <v>316824</v>
      </c>
      <c r="H278" s="39">
        <v>318450</v>
      </c>
      <c r="I278" s="39">
        <v>175521</v>
      </c>
      <c r="J278" s="95">
        <v>55.12</v>
      </c>
      <c r="K278" s="95">
        <f t="shared" si="12"/>
        <v>6.2125873551631579E-2</v>
      </c>
      <c r="L278" s="39">
        <f t="shared" si="11"/>
        <v>16296</v>
      </c>
    </row>
    <row r="279" spans="1:12" ht="16.5" customHeight="1" x14ac:dyDescent="0.25">
      <c r="A279" s="117"/>
      <c r="B279" s="119" t="s">
        <v>1</v>
      </c>
      <c r="C279" s="54" t="s">
        <v>22</v>
      </c>
      <c r="D279" s="17"/>
      <c r="E279" s="138" t="s">
        <v>272</v>
      </c>
      <c r="F279" s="139"/>
      <c r="G279" s="40">
        <v>316824</v>
      </c>
      <c r="H279" s="40">
        <v>318450</v>
      </c>
      <c r="I279" s="40">
        <v>175521</v>
      </c>
      <c r="J279" s="96">
        <v>55.12</v>
      </c>
      <c r="K279" s="96">
        <f t="shared" si="12"/>
        <v>6.2125873551631579E-2</v>
      </c>
      <c r="L279" s="40">
        <f t="shared" si="11"/>
        <v>16296</v>
      </c>
    </row>
    <row r="280" spans="1:12" ht="17.25" customHeight="1" x14ac:dyDescent="0.25">
      <c r="A280" s="104"/>
      <c r="B280" s="141" t="s">
        <v>273</v>
      </c>
      <c r="C280" s="133"/>
      <c r="D280" s="129"/>
      <c r="E280" s="129"/>
      <c r="F280" s="129"/>
      <c r="G280" s="39">
        <f>G281</f>
        <v>757396</v>
      </c>
      <c r="H280" s="39">
        <v>753271</v>
      </c>
      <c r="I280" s="39">
        <v>396910</v>
      </c>
      <c r="J280" s="95">
        <v>52.69</v>
      </c>
      <c r="K280" s="95">
        <f t="shared" si="12"/>
        <v>0.14048678204532841</v>
      </c>
      <c r="L280" s="39">
        <f t="shared" si="11"/>
        <v>20274.5</v>
      </c>
    </row>
    <row r="281" spans="1:12" ht="30" customHeight="1" x14ac:dyDescent="0.25">
      <c r="A281" s="104"/>
      <c r="B281" s="28" t="s">
        <v>1</v>
      </c>
      <c r="C281" s="54" t="s">
        <v>22</v>
      </c>
      <c r="D281" s="17"/>
      <c r="E281" s="130" t="s">
        <v>274</v>
      </c>
      <c r="F281" s="131"/>
      <c r="G281" s="40">
        <v>757396</v>
      </c>
      <c r="H281" s="40">
        <v>753271</v>
      </c>
      <c r="I281" s="40">
        <v>396910</v>
      </c>
      <c r="J281" s="96">
        <v>52.69</v>
      </c>
      <c r="K281" s="96">
        <f t="shared" si="12"/>
        <v>0.14048678204532841</v>
      </c>
      <c r="L281" s="40">
        <f t="shared" si="11"/>
        <v>20274.5</v>
      </c>
    </row>
    <row r="282" spans="1:12" ht="15.75" customHeight="1" x14ac:dyDescent="0.25">
      <c r="A282" s="104"/>
      <c r="B282" s="127" t="s">
        <v>275</v>
      </c>
      <c r="C282" s="133"/>
      <c r="D282" s="129"/>
      <c r="E282" s="129"/>
      <c r="F282" s="129"/>
      <c r="G282" s="39">
        <f>SUM(G283:G286)</f>
        <v>8132343</v>
      </c>
      <c r="H282" s="39">
        <v>8133943</v>
      </c>
      <c r="I282" s="39">
        <v>3919819</v>
      </c>
      <c r="J282" s="95">
        <v>48.19</v>
      </c>
      <c r="K282" s="95">
        <f t="shared" si="12"/>
        <v>1.3874247499688523</v>
      </c>
      <c r="L282" s="39">
        <f t="shared" si="11"/>
        <v>-147152.5</v>
      </c>
    </row>
    <row r="283" spans="1:12" ht="18" customHeight="1" x14ac:dyDescent="0.25">
      <c r="A283" s="104"/>
      <c r="B283" s="140" t="s">
        <v>1</v>
      </c>
      <c r="C283" s="54" t="s">
        <v>22</v>
      </c>
      <c r="D283" s="18"/>
      <c r="E283" s="130" t="s">
        <v>276</v>
      </c>
      <c r="F283" s="131"/>
      <c r="G283" s="40">
        <v>2081114</v>
      </c>
      <c r="H283" s="40">
        <v>2081114</v>
      </c>
      <c r="I283" s="40">
        <v>985570</v>
      </c>
      <c r="J283" s="96">
        <v>47.36</v>
      </c>
      <c r="K283" s="96">
        <f t="shared" si="12"/>
        <v>0.34884371212721854</v>
      </c>
      <c r="L283" s="40">
        <f t="shared" si="11"/>
        <v>-54987</v>
      </c>
    </row>
    <row r="284" spans="1:12" ht="27" customHeight="1" x14ac:dyDescent="0.25">
      <c r="A284" s="104"/>
      <c r="B284" s="137"/>
      <c r="C284" s="54" t="s">
        <v>22</v>
      </c>
      <c r="D284" s="18"/>
      <c r="E284" s="130" t="s">
        <v>269</v>
      </c>
      <c r="F284" s="131"/>
      <c r="G284" s="40">
        <v>0</v>
      </c>
      <c r="H284" s="40">
        <v>1600</v>
      </c>
      <c r="I284" s="40">
        <v>1600</v>
      </c>
      <c r="J284" s="96">
        <v>100</v>
      </c>
      <c r="K284" s="96">
        <f t="shared" si="12"/>
        <v>5.6632196536374863E-4</v>
      </c>
      <c r="L284" s="40">
        <f t="shared" si="11"/>
        <v>800</v>
      </c>
    </row>
    <row r="285" spans="1:12" ht="18.75" customHeight="1" x14ac:dyDescent="0.25">
      <c r="A285" s="104"/>
      <c r="B285" s="137"/>
      <c r="C285" s="54" t="s">
        <v>22</v>
      </c>
      <c r="D285" s="18"/>
      <c r="E285" s="130" t="s">
        <v>277</v>
      </c>
      <c r="F285" s="131"/>
      <c r="G285" s="40">
        <v>5702738</v>
      </c>
      <c r="H285" s="40">
        <v>5702738</v>
      </c>
      <c r="I285" s="40">
        <v>2932649</v>
      </c>
      <c r="J285" s="96">
        <v>51.43</v>
      </c>
      <c r="K285" s="96">
        <f t="shared" si="12"/>
        <v>1.03801471587627</v>
      </c>
      <c r="L285" s="40">
        <f t="shared" si="11"/>
        <v>81280</v>
      </c>
    </row>
    <row r="286" spans="1:12" ht="30" customHeight="1" x14ac:dyDescent="0.25">
      <c r="A286" s="104"/>
      <c r="B286" s="137"/>
      <c r="C286" s="54" t="s">
        <v>26</v>
      </c>
      <c r="D286" s="18"/>
      <c r="E286" s="130" t="s">
        <v>278</v>
      </c>
      <c r="F286" s="131"/>
      <c r="G286" s="40">
        <v>348491</v>
      </c>
      <c r="H286" s="40">
        <v>348491</v>
      </c>
      <c r="I286" s="40">
        <v>0</v>
      </c>
      <c r="J286" s="96">
        <v>0</v>
      </c>
      <c r="K286" s="96">
        <f t="shared" si="12"/>
        <v>0</v>
      </c>
      <c r="L286" s="40">
        <f t="shared" si="11"/>
        <v>-174245.5</v>
      </c>
    </row>
    <row r="287" spans="1:12" ht="15" customHeight="1" x14ac:dyDescent="0.25">
      <c r="A287" s="104"/>
      <c r="B287" s="127" t="s">
        <v>279</v>
      </c>
      <c r="C287" s="133"/>
      <c r="D287" s="129"/>
      <c r="E287" s="129"/>
      <c r="F287" s="129"/>
      <c r="G287" s="39">
        <v>1357490</v>
      </c>
      <c r="H287" s="39">
        <v>1357490</v>
      </c>
      <c r="I287" s="39">
        <v>655247</v>
      </c>
      <c r="J287" s="95">
        <v>48.27</v>
      </c>
      <c r="K287" s="95">
        <f t="shared" si="12"/>
        <v>0.2319254805241876</v>
      </c>
      <c r="L287" s="39">
        <f t="shared" si="11"/>
        <v>-23498</v>
      </c>
    </row>
    <row r="288" spans="1:12" ht="27.75" customHeight="1" x14ac:dyDescent="0.25">
      <c r="A288" s="104"/>
      <c r="B288" s="28" t="s">
        <v>1</v>
      </c>
      <c r="C288" s="54" t="s">
        <v>22</v>
      </c>
      <c r="D288" s="17"/>
      <c r="E288" s="130" t="s">
        <v>280</v>
      </c>
      <c r="F288" s="131"/>
      <c r="G288" s="40">
        <v>1357490</v>
      </c>
      <c r="H288" s="40">
        <v>1357490</v>
      </c>
      <c r="I288" s="40">
        <v>655247</v>
      </c>
      <c r="J288" s="96">
        <v>48.27</v>
      </c>
      <c r="K288" s="96">
        <f t="shared" si="12"/>
        <v>0.2319254805241876</v>
      </c>
      <c r="L288" s="40">
        <f t="shared" si="11"/>
        <v>-23498</v>
      </c>
    </row>
    <row r="289" spans="1:12" ht="15" customHeight="1" x14ac:dyDescent="0.25">
      <c r="A289" s="104"/>
      <c r="B289" s="127" t="s">
        <v>281</v>
      </c>
      <c r="C289" s="133"/>
      <c r="D289" s="129"/>
      <c r="E289" s="129"/>
      <c r="F289" s="129"/>
      <c r="G289" s="39">
        <f>SUM(G290:G293)</f>
        <v>4828895</v>
      </c>
      <c r="H289" s="39">
        <v>4832095</v>
      </c>
      <c r="I289" s="39">
        <v>2267964</v>
      </c>
      <c r="J289" s="95">
        <v>46.94</v>
      </c>
      <c r="K289" s="95">
        <f t="shared" si="12"/>
        <v>0.80274864365889298</v>
      </c>
      <c r="L289" s="39">
        <f t="shared" si="11"/>
        <v>-148083.5</v>
      </c>
    </row>
    <row r="290" spans="1:12" ht="19.5" customHeight="1" x14ac:dyDescent="0.25">
      <c r="A290" s="104"/>
      <c r="B290" s="140" t="s">
        <v>1</v>
      </c>
      <c r="C290" s="54" t="s">
        <v>22</v>
      </c>
      <c r="D290" s="18"/>
      <c r="E290" s="130" t="s">
        <v>282</v>
      </c>
      <c r="F290" s="131"/>
      <c r="G290" s="40">
        <v>55099</v>
      </c>
      <c r="H290" s="40">
        <v>55099</v>
      </c>
      <c r="I290" s="40">
        <v>20430</v>
      </c>
      <c r="J290" s="96">
        <v>37.08</v>
      </c>
      <c r="K290" s="96">
        <f t="shared" si="12"/>
        <v>7.231223595238364E-3</v>
      </c>
      <c r="L290" s="40">
        <f t="shared" si="11"/>
        <v>-7119.5</v>
      </c>
    </row>
    <row r="291" spans="1:12" ht="13.5" customHeight="1" x14ac:dyDescent="0.25">
      <c r="A291" s="104"/>
      <c r="B291" s="137"/>
      <c r="C291" s="54" t="s">
        <v>22</v>
      </c>
      <c r="D291" s="18"/>
      <c r="E291" s="130" t="s">
        <v>283</v>
      </c>
      <c r="F291" s="131"/>
      <c r="G291" s="40">
        <v>4703796</v>
      </c>
      <c r="H291" s="40">
        <v>4703796</v>
      </c>
      <c r="I291" s="40">
        <v>2234603</v>
      </c>
      <c r="J291" s="96">
        <v>47.51</v>
      </c>
      <c r="K291" s="96">
        <f t="shared" si="12"/>
        <v>0.79094047672983048</v>
      </c>
      <c r="L291" s="40">
        <f t="shared" si="11"/>
        <v>-117295</v>
      </c>
    </row>
    <row r="292" spans="1:12" ht="27" customHeight="1" x14ac:dyDescent="0.25">
      <c r="A292" s="104"/>
      <c r="B292" s="137"/>
      <c r="C292" s="54" t="s">
        <v>22</v>
      </c>
      <c r="D292" s="18"/>
      <c r="E292" s="130" t="s">
        <v>269</v>
      </c>
      <c r="F292" s="131"/>
      <c r="G292" s="40">
        <v>0</v>
      </c>
      <c r="H292" s="40">
        <v>3200</v>
      </c>
      <c r="I292" s="40">
        <v>3200</v>
      </c>
      <c r="J292" s="96">
        <v>100</v>
      </c>
      <c r="K292" s="96">
        <f t="shared" si="12"/>
        <v>1.1326439307274973E-3</v>
      </c>
      <c r="L292" s="40">
        <f t="shared" si="11"/>
        <v>1600</v>
      </c>
    </row>
    <row r="293" spans="1:12" ht="28.5" customHeight="1" x14ac:dyDescent="0.25">
      <c r="A293" s="126" t="s">
        <v>1</v>
      </c>
      <c r="B293" s="137"/>
      <c r="C293" s="54" t="s">
        <v>22</v>
      </c>
      <c r="D293" s="18"/>
      <c r="E293" s="130" t="s">
        <v>284</v>
      </c>
      <c r="F293" s="131"/>
      <c r="G293" s="40">
        <v>70000</v>
      </c>
      <c r="H293" s="40">
        <v>70000</v>
      </c>
      <c r="I293" s="40">
        <v>9731</v>
      </c>
      <c r="J293" s="96">
        <v>13.9</v>
      </c>
      <c r="K293" s="96">
        <f t="shared" si="12"/>
        <v>3.4442994030966486E-3</v>
      </c>
      <c r="L293" s="40">
        <f t="shared" si="11"/>
        <v>-25269</v>
      </c>
    </row>
    <row r="294" spans="1:12" ht="12.95" customHeight="1" x14ac:dyDescent="0.25">
      <c r="A294" s="126" t="s">
        <v>1</v>
      </c>
      <c r="B294" s="127" t="s">
        <v>285</v>
      </c>
      <c r="C294" s="133"/>
      <c r="D294" s="129"/>
      <c r="E294" s="129"/>
      <c r="F294" s="129"/>
      <c r="G294" s="39">
        <v>2742240</v>
      </c>
      <c r="H294" s="39">
        <v>2742240</v>
      </c>
      <c r="I294" s="39">
        <v>1367137</v>
      </c>
      <c r="J294" s="95">
        <v>49.85</v>
      </c>
      <c r="K294" s="95">
        <f t="shared" si="12"/>
        <v>0.48389982047593699</v>
      </c>
      <c r="L294" s="39">
        <f t="shared" si="11"/>
        <v>-3983</v>
      </c>
    </row>
    <row r="295" spans="1:12" ht="14.25" customHeight="1" x14ac:dyDescent="0.25">
      <c r="A295" s="126"/>
      <c r="B295" s="140" t="s">
        <v>1</v>
      </c>
      <c r="C295" s="54" t="s">
        <v>22</v>
      </c>
      <c r="D295" s="18"/>
      <c r="E295" s="130" t="s">
        <v>286</v>
      </c>
      <c r="F295" s="131"/>
      <c r="G295" s="40">
        <v>2692240</v>
      </c>
      <c r="H295" s="40">
        <v>2692240</v>
      </c>
      <c r="I295" s="40">
        <v>1367137</v>
      </c>
      <c r="J295" s="96">
        <v>50.78</v>
      </c>
      <c r="K295" s="96">
        <f t="shared" si="12"/>
        <v>0.48389982047593699</v>
      </c>
      <c r="L295" s="40">
        <f t="shared" si="11"/>
        <v>21017</v>
      </c>
    </row>
    <row r="296" spans="1:12" ht="12" customHeight="1" x14ac:dyDescent="0.25">
      <c r="A296" s="126"/>
      <c r="B296" s="137"/>
      <c r="C296" s="54" t="s">
        <v>26</v>
      </c>
      <c r="D296" s="18"/>
      <c r="E296" s="130" t="s">
        <v>27</v>
      </c>
      <c r="F296" s="131"/>
      <c r="G296" s="40">
        <v>50000</v>
      </c>
      <c r="H296" s="40">
        <v>50000</v>
      </c>
      <c r="I296" s="40">
        <v>0</v>
      </c>
      <c r="J296" s="96">
        <v>0</v>
      </c>
      <c r="K296" s="96">
        <f t="shared" si="12"/>
        <v>0</v>
      </c>
      <c r="L296" s="40">
        <f t="shared" si="11"/>
        <v>-25000</v>
      </c>
    </row>
    <row r="297" spans="1:12" ht="12.95" customHeight="1" x14ac:dyDescent="0.25">
      <c r="A297" s="126"/>
      <c r="B297" s="127" t="s">
        <v>287</v>
      </c>
      <c r="C297" s="133"/>
      <c r="D297" s="129"/>
      <c r="E297" s="129"/>
      <c r="F297" s="129"/>
      <c r="G297" s="39">
        <f>SUM(G298:G307)</f>
        <v>755734</v>
      </c>
      <c r="H297" s="39">
        <v>972433</v>
      </c>
      <c r="I297" s="39">
        <v>314544</v>
      </c>
      <c r="J297" s="95">
        <v>32.35</v>
      </c>
      <c r="K297" s="95">
        <f t="shared" si="12"/>
        <v>0.11133323517085933</v>
      </c>
      <c r="L297" s="39">
        <f t="shared" si="11"/>
        <v>-171672.5</v>
      </c>
    </row>
    <row r="298" spans="1:12" ht="41.25" customHeight="1" x14ac:dyDescent="0.25">
      <c r="A298" s="126"/>
      <c r="B298" s="140" t="s">
        <v>1</v>
      </c>
      <c r="C298" s="54" t="s">
        <v>22</v>
      </c>
      <c r="D298" s="18" t="s">
        <v>33</v>
      </c>
      <c r="E298" s="130" t="s">
        <v>288</v>
      </c>
      <c r="F298" s="131"/>
      <c r="G298" s="40">
        <v>0</v>
      </c>
      <c r="H298" s="40">
        <v>75272</v>
      </c>
      <c r="I298" s="40">
        <v>30980</v>
      </c>
      <c r="J298" s="96">
        <v>41.16</v>
      </c>
      <c r="K298" s="96">
        <f t="shared" si="12"/>
        <v>1.0965409054355583E-2</v>
      </c>
      <c r="L298" s="40">
        <f t="shared" si="11"/>
        <v>-6656</v>
      </c>
    </row>
    <row r="299" spans="1:12" ht="27" customHeight="1" x14ac:dyDescent="0.25">
      <c r="A299" s="126"/>
      <c r="B299" s="137"/>
      <c r="C299" s="54" t="s">
        <v>22</v>
      </c>
      <c r="D299" s="18" t="s">
        <v>33</v>
      </c>
      <c r="E299" s="130" t="s">
        <v>289</v>
      </c>
      <c r="F299" s="131"/>
      <c r="G299" s="40">
        <v>0</v>
      </c>
      <c r="H299" s="40">
        <v>145590</v>
      </c>
      <c r="I299" s="40">
        <v>0</v>
      </c>
      <c r="J299" s="96">
        <v>0</v>
      </c>
      <c r="K299" s="96">
        <f t="shared" si="12"/>
        <v>0</v>
      </c>
      <c r="L299" s="40">
        <f t="shared" si="11"/>
        <v>-72795</v>
      </c>
    </row>
    <row r="300" spans="1:12" ht="28.5" customHeight="1" x14ac:dyDescent="0.25">
      <c r="A300" s="126"/>
      <c r="B300" s="137"/>
      <c r="C300" s="54" t="s">
        <v>22</v>
      </c>
      <c r="D300" s="18"/>
      <c r="E300" s="130" t="s">
        <v>290</v>
      </c>
      <c r="F300" s="131"/>
      <c r="G300" s="40">
        <v>0</v>
      </c>
      <c r="H300" s="40">
        <v>76339</v>
      </c>
      <c r="I300" s="40">
        <v>0</v>
      </c>
      <c r="J300" s="96">
        <v>0</v>
      </c>
      <c r="K300" s="96">
        <f t="shared" si="12"/>
        <v>0</v>
      </c>
      <c r="L300" s="40">
        <f t="shared" si="11"/>
        <v>-38169.5</v>
      </c>
    </row>
    <row r="301" spans="1:12" ht="15.75" customHeight="1" x14ac:dyDescent="0.25">
      <c r="A301" s="126"/>
      <c r="B301" s="137"/>
      <c r="C301" s="54" t="s">
        <v>22</v>
      </c>
      <c r="D301" s="18"/>
      <c r="E301" s="130" t="s">
        <v>291</v>
      </c>
      <c r="F301" s="131"/>
      <c r="G301" s="40">
        <v>122859</v>
      </c>
      <c r="H301" s="40">
        <v>79575</v>
      </c>
      <c r="I301" s="40">
        <v>10713</v>
      </c>
      <c r="J301" s="96">
        <v>13.46</v>
      </c>
      <c r="K301" s="96">
        <f t="shared" si="12"/>
        <v>3.7918795093386496E-3</v>
      </c>
      <c r="L301" s="40">
        <f t="shared" si="11"/>
        <v>-29074.5</v>
      </c>
    </row>
    <row r="302" spans="1:12" ht="15.75" customHeight="1" x14ac:dyDescent="0.25">
      <c r="A302" s="126"/>
      <c r="B302" s="137"/>
      <c r="C302" s="54" t="s">
        <v>22</v>
      </c>
      <c r="D302" s="18"/>
      <c r="E302" s="130" t="s">
        <v>292</v>
      </c>
      <c r="F302" s="131"/>
      <c r="G302" s="40">
        <v>47600</v>
      </c>
      <c r="H302" s="40">
        <v>47600</v>
      </c>
      <c r="I302" s="40">
        <v>0</v>
      </c>
      <c r="J302" s="96">
        <v>0</v>
      </c>
      <c r="K302" s="96">
        <f t="shared" si="12"/>
        <v>0</v>
      </c>
      <c r="L302" s="40">
        <f t="shared" si="11"/>
        <v>-23800</v>
      </c>
    </row>
    <row r="303" spans="1:12" ht="15.75" customHeight="1" x14ac:dyDescent="0.25">
      <c r="A303" s="126"/>
      <c r="B303" s="137"/>
      <c r="C303" s="54" t="s">
        <v>22</v>
      </c>
      <c r="D303" s="18"/>
      <c r="E303" s="130" t="s">
        <v>293</v>
      </c>
      <c r="F303" s="131"/>
      <c r="G303" s="40">
        <v>30000</v>
      </c>
      <c r="H303" s="40">
        <v>30000</v>
      </c>
      <c r="I303" s="40">
        <v>27580</v>
      </c>
      <c r="J303" s="96">
        <v>91.93</v>
      </c>
      <c r="K303" s="96">
        <f t="shared" si="12"/>
        <v>9.761974877957616E-3</v>
      </c>
      <c r="L303" s="40">
        <f t="shared" si="11"/>
        <v>12580</v>
      </c>
    </row>
    <row r="304" spans="1:12" ht="39" customHeight="1" x14ac:dyDescent="0.25">
      <c r="A304" s="126"/>
      <c r="B304" s="137"/>
      <c r="C304" s="54" t="s">
        <v>22</v>
      </c>
      <c r="D304" s="18"/>
      <c r="E304" s="130" t="s">
        <v>294</v>
      </c>
      <c r="F304" s="131"/>
      <c r="G304" s="40">
        <v>55000</v>
      </c>
      <c r="H304" s="40">
        <v>55000</v>
      </c>
      <c r="I304" s="40">
        <v>20000</v>
      </c>
      <c r="J304" s="96">
        <v>36.36</v>
      </c>
      <c r="K304" s="96">
        <f t="shared" si="12"/>
        <v>7.079024567046858E-3</v>
      </c>
      <c r="L304" s="40">
        <f t="shared" si="11"/>
        <v>-7500</v>
      </c>
    </row>
    <row r="305" spans="1:14" ht="29.25" customHeight="1" x14ac:dyDescent="0.25">
      <c r="A305" s="126"/>
      <c r="B305" s="137"/>
      <c r="C305" s="54" t="s">
        <v>22</v>
      </c>
      <c r="D305" s="18"/>
      <c r="E305" s="130" t="s">
        <v>295</v>
      </c>
      <c r="F305" s="131"/>
      <c r="G305" s="40">
        <v>28000</v>
      </c>
      <c r="H305" s="40">
        <v>28000</v>
      </c>
      <c r="I305" s="40">
        <v>21799</v>
      </c>
      <c r="J305" s="96">
        <v>77.86</v>
      </c>
      <c r="K305" s="96">
        <f t="shared" si="12"/>
        <v>7.7157828268527217E-3</v>
      </c>
      <c r="L305" s="40">
        <f t="shared" si="11"/>
        <v>7799</v>
      </c>
    </row>
    <row r="306" spans="1:14" ht="41.25" customHeight="1" x14ac:dyDescent="0.25">
      <c r="A306" s="126"/>
      <c r="B306" s="137"/>
      <c r="C306" s="54" t="s">
        <v>22</v>
      </c>
      <c r="D306" s="18"/>
      <c r="E306" s="130" t="s">
        <v>296</v>
      </c>
      <c r="F306" s="131"/>
      <c r="G306" s="40">
        <v>447643</v>
      </c>
      <c r="H306" s="40">
        <v>415845</v>
      </c>
      <c r="I306" s="40">
        <v>203472</v>
      </c>
      <c r="J306" s="96">
        <v>48.93</v>
      </c>
      <c r="K306" s="96">
        <f t="shared" si="12"/>
        <v>7.2019164335307903E-2</v>
      </c>
      <c r="L306" s="40">
        <f t="shared" si="11"/>
        <v>-4450.5</v>
      </c>
    </row>
    <row r="307" spans="1:14" ht="27" customHeight="1" x14ac:dyDescent="0.25">
      <c r="A307" s="126"/>
      <c r="B307" s="137"/>
      <c r="C307" s="54" t="s">
        <v>22</v>
      </c>
      <c r="D307" s="18"/>
      <c r="E307" s="130" t="s">
        <v>297</v>
      </c>
      <c r="F307" s="131"/>
      <c r="G307" s="40">
        <v>24632</v>
      </c>
      <c r="H307" s="40">
        <v>19212</v>
      </c>
      <c r="I307" s="40">
        <v>0</v>
      </c>
      <c r="J307" s="96">
        <v>0</v>
      </c>
      <c r="K307" s="96">
        <f t="shared" si="12"/>
        <v>0</v>
      </c>
      <c r="L307" s="40">
        <f t="shared" si="11"/>
        <v>-9606</v>
      </c>
    </row>
    <row r="308" spans="1:14" ht="18.75" customHeight="1" x14ac:dyDescent="0.25">
      <c r="A308" s="122" t="s">
        <v>298</v>
      </c>
      <c r="B308" s="123"/>
      <c r="C308" s="124"/>
      <c r="D308" s="123"/>
      <c r="E308" s="123"/>
      <c r="F308" s="123"/>
      <c r="G308" s="38">
        <f>G309</f>
        <v>3585853</v>
      </c>
      <c r="H308" s="38">
        <v>3624651</v>
      </c>
      <c r="I308" s="38">
        <v>1063513</v>
      </c>
      <c r="J308" s="97">
        <v>29.34</v>
      </c>
      <c r="K308" s="97">
        <f t="shared" si="12"/>
        <v>0.37643173271868524</v>
      </c>
      <c r="L308" s="38">
        <f t="shared" si="11"/>
        <v>-748812.5</v>
      </c>
    </row>
    <row r="309" spans="1:14" ht="12.95" customHeight="1" x14ac:dyDescent="0.25">
      <c r="A309" s="62" t="s">
        <v>1</v>
      </c>
      <c r="B309" s="127" t="s">
        <v>299</v>
      </c>
      <c r="C309" s="128"/>
      <c r="D309" s="129"/>
      <c r="E309" s="129"/>
      <c r="F309" s="129"/>
      <c r="G309" s="39">
        <f>SUM(G310:G313)</f>
        <v>3585853</v>
      </c>
      <c r="H309" s="39">
        <v>3624651</v>
      </c>
      <c r="I309" s="39">
        <v>1063513</v>
      </c>
      <c r="J309" s="95">
        <v>29.34</v>
      </c>
      <c r="K309" s="95">
        <f t="shared" si="12"/>
        <v>0.37643173271868524</v>
      </c>
      <c r="L309" s="39">
        <f t="shared" si="11"/>
        <v>-748812.5</v>
      </c>
    </row>
    <row r="310" spans="1:14" ht="30.75" customHeight="1" x14ac:dyDescent="0.25">
      <c r="A310" s="126" t="s">
        <v>1</v>
      </c>
      <c r="B310" s="137"/>
      <c r="C310" s="54" t="s">
        <v>22</v>
      </c>
      <c r="D310" s="18"/>
      <c r="E310" s="130" t="s">
        <v>300</v>
      </c>
      <c r="F310" s="131"/>
      <c r="G310" s="40">
        <v>0</v>
      </c>
      <c r="H310" s="40">
        <v>50000</v>
      </c>
      <c r="I310" s="40">
        <v>0</v>
      </c>
      <c r="J310" s="96">
        <v>0</v>
      </c>
      <c r="K310" s="96">
        <f t="shared" si="12"/>
        <v>0</v>
      </c>
      <c r="L310" s="40">
        <f t="shared" si="11"/>
        <v>-25000</v>
      </c>
    </row>
    <row r="311" spans="1:14" ht="12.95" customHeight="1" x14ac:dyDescent="0.25">
      <c r="A311" s="126"/>
      <c r="B311" s="137"/>
      <c r="C311" s="54" t="s">
        <v>22</v>
      </c>
      <c r="D311" s="18"/>
      <c r="E311" s="130" t="s">
        <v>301</v>
      </c>
      <c r="F311" s="131"/>
      <c r="G311" s="40">
        <v>500000</v>
      </c>
      <c r="H311" s="40">
        <v>580000</v>
      </c>
      <c r="I311" s="40">
        <v>90261</v>
      </c>
      <c r="J311" s="96">
        <v>15.56</v>
      </c>
      <c r="K311" s="96">
        <f t="shared" si="12"/>
        <v>3.1947991822310819E-2</v>
      </c>
      <c r="L311" s="40">
        <f t="shared" si="11"/>
        <v>-199739</v>
      </c>
    </row>
    <row r="312" spans="1:14" ht="25.5" customHeight="1" x14ac:dyDescent="0.25">
      <c r="A312" s="126"/>
      <c r="B312" s="137"/>
      <c r="C312" s="54" t="s">
        <v>26</v>
      </c>
      <c r="D312" s="18" t="s">
        <v>33</v>
      </c>
      <c r="E312" s="130" t="s">
        <v>302</v>
      </c>
      <c r="F312" s="131"/>
      <c r="G312" s="40">
        <v>3085853</v>
      </c>
      <c r="H312" s="40">
        <v>2894651</v>
      </c>
      <c r="I312" s="40">
        <v>973252</v>
      </c>
      <c r="J312" s="96">
        <v>33.619999999999997</v>
      </c>
      <c r="K312" s="96">
        <f t="shared" si="12"/>
        <v>0.3444837408963744</v>
      </c>
      <c r="L312" s="40">
        <f t="shared" si="11"/>
        <v>-474073.5</v>
      </c>
    </row>
    <row r="313" spans="1:14" ht="25.5" customHeight="1" x14ac:dyDescent="0.25">
      <c r="A313" s="126"/>
      <c r="B313" s="137"/>
      <c r="C313" s="54" t="s">
        <v>26</v>
      </c>
      <c r="D313" s="18" t="s">
        <v>33</v>
      </c>
      <c r="E313" s="130" t="s">
        <v>303</v>
      </c>
      <c r="F313" s="131"/>
      <c r="G313" s="40">
        <v>0</v>
      </c>
      <c r="H313" s="40">
        <v>100000</v>
      </c>
      <c r="I313" s="40">
        <v>0</v>
      </c>
      <c r="J313" s="96">
        <v>0</v>
      </c>
      <c r="K313" s="96">
        <f t="shared" si="12"/>
        <v>0</v>
      </c>
      <c r="L313" s="40">
        <f t="shared" si="11"/>
        <v>-50000</v>
      </c>
    </row>
    <row r="314" spans="1:14" ht="18.75" customHeight="1" x14ac:dyDescent="0.25">
      <c r="A314" s="122" t="s">
        <v>304</v>
      </c>
      <c r="B314" s="123"/>
      <c r="C314" s="124"/>
      <c r="D314" s="123"/>
      <c r="E314" s="123"/>
      <c r="F314" s="123"/>
      <c r="G314" s="38">
        <f>G315+G321+G323+G325+G327+G329+G331+G334+G337+G339+G342+G344</f>
        <v>44909817</v>
      </c>
      <c r="H314" s="38">
        <f>H315+H321+H323+H325+H327+H329+H331+H334+H337+H339+H342+H344</f>
        <v>47690784</v>
      </c>
      <c r="I314" s="38">
        <f>I315+I321+I323+I325+I327+I329+I331+I334+I337+I339+I342+I344</f>
        <v>12999012</v>
      </c>
      <c r="J314" s="97">
        <v>27.26</v>
      </c>
      <c r="K314" s="97">
        <f t="shared" si="12"/>
        <v>4.6010162647668453</v>
      </c>
      <c r="L314" s="38">
        <f t="shared" si="11"/>
        <v>-10846380</v>
      </c>
    </row>
    <row r="315" spans="1:14" ht="15.75" customHeight="1" x14ac:dyDescent="0.25">
      <c r="A315" s="125" t="s">
        <v>1</v>
      </c>
      <c r="B315" s="127" t="s">
        <v>305</v>
      </c>
      <c r="C315" s="128"/>
      <c r="D315" s="129"/>
      <c r="E315" s="129"/>
      <c r="F315" s="129"/>
      <c r="G315" s="39">
        <f>SUM(G316:G320)</f>
        <v>37157688</v>
      </c>
      <c r="H315" s="39">
        <f>SUM(H316:H320)</f>
        <v>37152788</v>
      </c>
      <c r="I315" s="39">
        <f>SUM(I316:I320)</f>
        <v>7279591</v>
      </c>
      <c r="J315" s="95">
        <v>19.59</v>
      </c>
      <c r="K315" s="95">
        <f t="shared" si="12"/>
        <v>2.5766201763526597</v>
      </c>
      <c r="L315" s="39">
        <f t="shared" si="11"/>
        <v>-11296803</v>
      </c>
    </row>
    <row r="316" spans="1:14" ht="27" customHeight="1" x14ac:dyDescent="0.25">
      <c r="A316" s="126"/>
      <c r="B316" s="140" t="s">
        <v>1</v>
      </c>
      <c r="C316" s="54" t="s">
        <v>26</v>
      </c>
      <c r="D316" s="18"/>
      <c r="E316" s="130" t="s">
        <v>306</v>
      </c>
      <c r="F316" s="131"/>
      <c r="G316" s="40">
        <v>200000</v>
      </c>
      <c r="H316" s="40">
        <v>200000</v>
      </c>
      <c r="I316" s="40">
        <v>98736</v>
      </c>
      <c r="J316" s="96">
        <v>49.37</v>
      </c>
      <c r="K316" s="96">
        <f t="shared" si="12"/>
        <v>3.4947728482596925E-2</v>
      </c>
      <c r="L316" s="40">
        <f t="shared" si="11"/>
        <v>-1264</v>
      </c>
    </row>
    <row r="317" spans="1:14" ht="30.75" customHeight="1" x14ac:dyDescent="0.25">
      <c r="A317" s="126"/>
      <c r="B317" s="137"/>
      <c r="C317" s="54" t="s">
        <v>26</v>
      </c>
      <c r="D317" s="18"/>
      <c r="E317" s="130" t="s">
        <v>307</v>
      </c>
      <c r="F317" s="131"/>
      <c r="G317" s="40">
        <v>10000000</v>
      </c>
      <c r="H317" s="40">
        <v>9995100</v>
      </c>
      <c r="I317" s="40">
        <v>0</v>
      </c>
      <c r="J317" s="96">
        <v>0</v>
      </c>
      <c r="K317" s="96">
        <f t="shared" si="12"/>
        <v>0</v>
      </c>
      <c r="L317" s="40">
        <f t="shared" si="11"/>
        <v>-4997550</v>
      </c>
    </row>
    <row r="318" spans="1:14" ht="29.25" customHeight="1" x14ac:dyDescent="0.25">
      <c r="A318" s="126"/>
      <c r="B318" s="137"/>
      <c r="C318" s="54" t="s">
        <v>26</v>
      </c>
      <c r="D318" s="18" t="s">
        <v>33</v>
      </c>
      <c r="E318" s="130" t="s">
        <v>308</v>
      </c>
      <c r="F318" s="131"/>
      <c r="G318" s="40">
        <v>1849557</v>
      </c>
      <c r="H318" s="40">
        <v>1849557</v>
      </c>
      <c r="I318" s="40">
        <v>1667724</v>
      </c>
      <c r="J318" s="96">
        <v>90.17</v>
      </c>
      <c r="K318" s="96">
        <f t="shared" si="12"/>
        <v>0.5902929583526827</v>
      </c>
      <c r="L318" s="40">
        <f t="shared" si="11"/>
        <v>742945.5</v>
      </c>
    </row>
    <row r="319" spans="1:14" ht="57" customHeight="1" x14ac:dyDescent="0.25">
      <c r="A319" s="126"/>
      <c r="B319" s="137"/>
      <c r="C319" s="54" t="s">
        <v>26</v>
      </c>
      <c r="D319" s="18"/>
      <c r="E319" s="130" t="s">
        <v>309</v>
      </c>
      <c r="F319" s="131"/>
      <c r="G319" s="40">
        <v>915631</v>
      </c>
      <c r="H319" s="40">
        <v>915631</v>
      </c>
      <c r="I319" s="40">
        <v>915631</v>
      </c>
      <c r="J319" s="96">
        <v>100</v>
      </c>
      <c r="K319" s="96">
        <f t="shared" si="12"/>
        <v>0.32408871716748405</v>
      </c>
      <c r="L319" s="40">
        <f t="shared" si="11"/>
        <v>457815.5</v>
      </c>
    </row>
    <row r="320" spans="1:14" ht="42" customHeight="1" x14ac:dyDescent="0.25">
      <c r="A320" s="126"/>
      <c r="B320" s="137"/>
      <c r="C320" s="54" t="s">
        <v>26</v>
      </c>
      <c r="D320" s="18"/>
      <c r="E320" s="130" t="s">
        <v>310</v>
      </c>
      <c r="F320" s="131"/>
      <c r="G320" s="40">
        <v>24192500</v>
      </c>
      <c r="H320" s="40">
        <v>24192500</v>
      </c>
      <c r="I320" s="40">
        <v>4597500</v>
      </c>
      <c r="J320" s="96">
        <v>19</v>
      </c>
      <c r="K320" s="96">
        <f t="shared" si="12"/>
        <v>1.6272907723498966</v>
      </c>
      <c r="L320" s="40">
        <f>+I320-H320/2</f>
        <v>-7498750</v>
      </c>
      <c r="N320" s="63"/>
    </row>
    <row r="321" spans="1:12" ht="12.95" customHeight="1" x14ac:dyDescent="0.25">
      <c r="A321" s="126"/>
      <c r="B321" s="127" t="s">
        <v>311</v>
      </c>
      <c r="C321" s="133"/>
      <c r="D321" s="129"/>
      <c r="E321" s="129"/>
      <c r="F321" s="129"/>
      <c r="G321" s="39">
        <v>150000</v>
      </c>
      <c r="H321" s="39">
        <v>150000</v>
      </c>
      <c r="I321" s="39">
        <v>0</v>
      </c>
      <c r="J321" s="95">
        <v>0</v>
      </c>
      <c r="K321" s="95">
        <f t="shared" si="12"/>
        <v>0</v>
      </c>
      <c r="L321" s="39">
        <f t="shared" si="11"/>
        <v>-75000</v>
      </c>
    </row>
    <row r="322" spans="1:12" s="22" customFormat="1" ht="27.75" customHeight="1" x14ac:dyDescent="0.25">
      <c r="A322" s="126"/>
      <c r="B322" s="30" t="s">
        <v>1</v>
      </c>
      <c r="C322" s="56" t="s">
        <v>26</v>
      </c>
      <c r="D322" s="21"/>
      <c r="E322" s="130" t="s">
        <v>307</v>
      </c>
      <c r="F322" s="131"/>
      <c r="G322" s="40">
        <v>150000</v>
      </c>
      <c r="H322" s="40">
        <v>150000</v>
      </c>
      <c r="I322" s="40">
        <v>0</v>
      </c>
      <c r="J322" s="96">
        <v>0</v>
      </c>
      <c r="K322" s="96">
        <f t="shared" si="12"/>
        <v>0</v>
      </c>
      <c r="L322" s="40">
        <f t="shared" si="11"/>
        <v>-75000</v>
      </c>
    </row>
    <row r="323" spans="1:12" ht="12.95" customHeight="1" x14ac:dyDescent="0.25">
      <c r="A323" s="126"/>
      <c r="B323" s="127" t="s">
        <v>312</v>
      </c>
      <c r="C323" s="133"/>
      <c r="D323" s="129"/>
      <c r="E323" s="129"/>
      <c r="F323" s="129"/>
      <c r="G323" s="39">
        <v>210000</v>
      </c>
      <c r="H323" s="39">
        <v>210000</v>
      </c>
      <c r="I323" s="39">
        <v>0</v>
      </c>
      <c r="J323" s="95">
        <v>0</v>
      </c>
      <c r="K323" s="95">
        <f t="shared" si="12"/>
        <v>0</v>
      </c>
      <c r="L323" s="39">
        <f t="shared" si="11"/>
        <v>-105000</v>
      </c>
    </row>
    <row r="324" spans="1:12" s="22" customFormat="1" ht="28.5" customHeight="1" x14ac:dyDescent="0.25">
      <c r="A324" s="126"/>
      <c r="B324" s="30" t="s">
        <v>1</v>
      </c>
      <c r="C324" s="56" t="s">
        <v>26</v>
      </c>
      <c r="D324" s="21"/>
      <c r="E324" s="130" t="s">
        <v>307</v>
      </c>
      <c r="F324" s="131"/>
      <c r="G324" s="40">
        <v>210000</v>
      </c>
      <c r="H324" s="40">
        <v>210000</v>
      </c>
      <c r="I324" s="40">
        <v>0</v>
      </c>
      <c r="J324" s="96">
        <v>0</v>
      </c>
      <c r="K324" s="96">
        <f t="shared" si="12"/>
        <v>0</v>
      </c>
      <c r="L324" s="40">
        <f t="shared" si="11"/>
        <v>-105000</v>
      </c>
    </row>
    <row r="325" spans="1:12" ht="13.35" customHeight="1" x14ac:dyDescent="0.25">
      <c r="A325" s="126"/>
      <c r="B325" s="127" t="s">
        <v>313</v>
      </c>
      <c r="C325" s="133"/>
      <c r="D325" s="129"/>
      <c r="E325" s="129"/>
      <c r="F325" s="129"/>
      <c r="G325" s="39">
        <f>G326</f>
        <v>0</v>
      </c>
      <c r="H325" s="39">
        <v>197</v>
      </c>
      <c r="I325" s="39">
        <v>197</v>
      </c>
      <c r="J325" s="95">
        <v>99.8</v>
      </c>
      <c r="K325" s="95">
        <f t="shared" si="12"/>
        <v>6.9728391985411544E-5</v>
      </c>
      <c r="L325" s="39">
        <f t="shared" si="11"/>
        <v>98.5</v>
      </c>
    </row>
    <row r="326" spans="1:12" s="22" customFormat="1" ht="19.5" customHeight="1" x14ac:dyDescent="0.25">
      <c r="A326" s="151" t="s">
        <v>1</v>
      </c>
      <c r="B326" s="136"/>
      <c r="C326" s="56" t="s">
        <v>22</v>
      </c>
      <c r="D326" s="24"/>
      <c r="E326" s="130" t="s">
        <v>314</v>
      </c>
      <c r="F326" s="131"/>
      <c r="G326" s="40">
        <v>0</v>
      </c>
      <c r="H326" s="40">
        <v>197</v>
      </c>
      <c r="I326" s="40">
        <v>197</v>
      </c>
      <c r="J326" s="112">
        <v>100</v>
      </c>
      <c r="K326" s="96">
        <f t="shared" si="12"/>
        <v>6.9728391985411544E-5</v>
      </c>
      <c r="L326" s="40">
        <f t="shared" si="11"/>
        <v>98.5</v>
      </c>
    </row>
    <row r="327" spans="1:12" ht="12.95" customHeight="1" x14ac:dyDescent="0.25">
      <c r="A327" s="104" t="s">
        <v>1</v>
      </c>
      <c r="B327" s="127" t="s">
        <v>315</v>
      </c>
      <c r="C327" s="133"/>
      <c r="D327" s="129"/>
      <c r="E327" s="129"/>
      <c r="F327" s="129"/>
      <c r="G327" s="39">
        <f>G328</f>
        <v>0</v>
      </c>
      <c r="H327" s="39">
        <v>75000</v>
      </c>
      <c r="I327" s="39">
        <v>0</v>
      </c>
      <c r="J327" s="95">
        <v>0</v>
      </c>
      <c r="K327" s="95">
        <f t="shared" si="12"/>
        <v>0</v>
      </c>
      <c r="L327" s="39">
        <f t="shared" si="11"/>
        <v>-37500</v>
      </c>
    </row>
    <row r="328" spans="1:12" s="22" customFormat="1" ht="25.5" customHeight="1" x14ac:dyDescent="0.25">
      <c r="A328" s="104"/>
      <c r="B328" s="30" t="s">
        <v>1</v>
      </c>
      <c r="C328" s="56" t="s">
        <v>26</v>
      </c>
      <c r="D328" s="21"/>
      <c r="E328" s="130" t="s">
        <v>307</v>
      </c>
      <c r="F328" s="131"/>
      <c r="G328" s="40">
        <v>0</v>
      </c>
      <c r="H328" s="40">
        <v>75000</v>
      </c>
      <c r="I328" s="40">
        <v>0</v>
      </c>
      <c r="J328" s="96">
        <v>0</v>
      </c>
      <c r="K328" s="96">
        <f t="shared" si="12"/>
        <v>0</v>
      </c>
      <c r="L328" s="40">
        <f t="shared" si="11"/>
        <v>-37500</v>
      </c>
    </row>
    <row r="329" spans="1:12" ht="12.95" customHeight="1" x14ac:dyDescent="0.25">
      <c r="A329" s="104"/>
      <c r="B329" s="127" t="s">
        <v>316</v>
      </c>
      <c r="C329" s="133"/>
      <c r="D329" s="129"/>
      <c r="E329" s="129"/>
      <c r="F329" s="129"/>
      <c r="G329" s="39">
        <v>5500000</v>
      </c>
      <c r="H329" s="39">
        <v>5500000</v>
      </c>
      <c r="I329" s="39">
        <v>2375496</v>
      </c>
      <c r="J329" s="95">
        <v>43.19</v>
      </c>
      <c r="K329" s="95">
        <f t="shared" si="12"/>
        <v>0.84080972714607705</v>
      </c>
      <c r="L329" s="39">
        <f t="shared" ref="L329:L392" si="13">+I329-H329/2</f>
        <v>-374504</v>
      </c>
    </row>
    <row r="330" spans="1:12" s="22" customFormat="1" ht="16.5" customHeight="1" x14ac:dyDescent="0.25">
      <c r="A330" s="117"/>
      <c r="B330" s="120" t="s">
        <v>1</v>
      </c>
      <c r="C330" s="56" t="s">
        <v>22</v>
      </c>
      <c r="D330" s="21"/>
      <c r="E330" s="130" t="s">
        <v>317</v>
      </c>
      <c r="F330" s="131"/>
      <c r="G330" s="40">
        <v>5500000</v>
      </c>
      <c r="H330" s="40">
        <v>5500000</v>
      </c>
      <c r="I330" s="40">
        <v>2375496</v>
      </c>
      <c r="J330" s="96">
        <v>43.19</v>
      </c>
      <c r="K330" s="96">
        <f t="shared" si="12"/>
        <v>0.84080972714607705</v>
      </c>
      <c r="L330" s="40">
        <f t="shared" si="13"/>
        <v>-374504</v>
      </c>
    </row>
    <row r="331" spans="1:12" ht="12.95" customHeight="1" x14ac:dyDescent="0.25">
      <c r="A331" s="104"/>
      <c r="B331" s="141" t="s">
        <v>318</v>
      </c>
      <c r="C331" s="133"/>
      <c r="D331" s="129"/>
      <c r="E331" s="129"/>
      <c r="F331" s="129"/>
      <c r="G331" s="39">
        <v>700000</v>
      </c>
      <c r="H331" s="39">
        <v>700000</v>
      </c>
      <c r="I331" s="39">
        <v>16000</v>
      </c>
      <c r="J331" s="95">
        <v>2.29</v>
      </c>
      <c r="K331" s="95">
        <f t="shared" si="12"/>
        <v>5.6632196536374859E-3</v>
      </c>
      <c r="L331" s="39">
        <f t="shared" si="13"/>
        <v>-334000</v>
      </c>
    </row>
    <row r="332" spans="1:12" s="22" customFormat="1" ht="24" customHeight="1" x14ac:dyDescent="0.25">
      <c r="A332" s="104"/>
      <c r="B332" s="149" t="s">
        <v>1</v>
      </c>
      <c r="C332" s="56" t="s">
        <v>22</v>
      </c>
      <c r="D332" s="19"/>
      <c r="E332" s="130" t="s">
        <v>319</v>
      </c>
      <c r="F332" s="131"/>
      <c r="G332" s="40">
        <v>660000</v>
      </c>
      <c r="H332" s="40">
        <v>660000</v>
      </c>
      <c r="I332" s="40">
        <v>0</v>
      </c>
      <c r="J332" s="96">
        <v>0</v>
      </c>
      <c r="K332" s="96">
        <f t="shared" si="12"/>
        <v>0</v>
      </c>
      <c r="L332" s="40">
        <f t="shared" si="13"/>
        <v>-330000</v>
      </c>
    </row>
    <row r="333" spans="1:12" s="22" customFormat="1" ht="14.25" customHeight="1" x14ac:dyDescent="0.25">
      <c r="A333" s="104"/>
      <c r="B333" s="136"/>
      <c r="C333" s="56" t="s">
        <v>22</v>
      </c>
      <c r="D333" s="19"/>
      <c r="E333" s="130" t="s">
        <v>320</v>
      </c>
      <c r="F333" s="131"/>
      <c r="G333" s="40">
        <v>40000</v>
      </c>
      <c r="H333" s="40">
        <v>40000</v>
      </c>
      <c r="I333" s="40">
        <v>16000</v>
      </c>
      <c r="J333" s="96">
        <v>40</v>
      </c>
      <c r="K333" s="96">
        <f t="shared" ref="K333:K396" si="14">I333/$I$7*100</f>
        <v>5.6632196536374859E-3</v>
      </c>
      <c r="L333" s="40">
        <f t="shared" si="13"/>
        <v>-4000</v>
      </c>
    </row>
    <row r="334" spans="1:12" ht="12.95" customHeight="1" x14ac:dyDescent="0.25">
      <c r="A334" s="104"/>
      <c r="B334" s="127" t="s">
        <v>321</v>
      </c>
      <c r="C334" s="133"/>
      <c r="D334" s="129"/>
      <c r="E334" s="129"/>
      <c r="F334" s="129"/>
      <c r="G334" s="39">
        <f>SUM(G335:G336)</f>
        <v>50000</v>
      </c>
      <c r="H334" s="39">
        <v>54900</v>
      </c>
      <c r="I334" s="39">
        <v>0</v>
      </c>
      <c r="J334" s="95">
        <v>0</v>
      </c>
      <c r="K334" s="95">
        <f t="shared" si="14"/>
        <v>0</v>
      </c>
      <c r="L334" s="39">
        <f t="shared" si="13"/>
        <v>-27450</v>
      </c>
    </row>
    <row r="335" spans="1:12" s="22" customFormat="1" ht="25.5" customHeight="1" x14ac:dyDescent="0.25">
      <c r="A335" s="104"/>
      <c r="B335" s="149" t="s">
        <v>1</v>
      </c>
      <c r="C335" s="56" t="s">
        <v>22</v>
      </c>
      <c r="D335" s="19"/>
      <c r="E335" s="130" t="s">
        <v>319</v>
      </c>
      <c r="F335" s="131"/>
      <c r="G335" s="40">
        <v>50000</v>
      </c>
      <c r="H335" s="40">
        <v>50000</v>
      </c>
      <c r="I335" s="40">
        <v>0</v>
      </c>
      <c r="J335" s="96">
        <v>0</v>
      </c>
      <c r="K335" s="96">
        <f t="shared" si="14"/>
        <v>0</v>
      </c>
      <c r="L335" s="40">
        <f t="shared" si="13"/>
        <v>-25000</v>
      </c>
    </row>
    <row r="336" spans="1:12" s="22" customFormat="1" ht="26.25" customHeight="1" x14ac:dyDescent="0.25">
      <c r="A336" s="104"/>
      <c r="B336" s="136"/>
      <c r="C336" s="56" t="s">
        <v>26</v>
      </c>
      <c r="D336" s="19"/>
      <c r="E336" s="130" t="s">
        <v>307</v>
      </c>
      <c r="F336" s="131"/>
      <c r="G336" s="40">
        <v>0</v>
      </c>
      <c r="H336" s="40">
        <v>4900</v>
      </c>
      <c r="I336" s="40">
        <v>0</v>
      </c>
      <c r="J336" s="96">
        <v>0</v>
      </c>
      <c r="K336" s="96">
        <f t="shared" si="14"/>
        <v>0</v>
      </c>
      <c r="L336" s="40">
        <f t="shared" si="13"/>
        <v>-2450</v>
      </c>
    </row>
    <row r="337" spans="1:12" ht="12.95" customHeight="1" x14ac:dyDescent="0.25">
      <c r="A337" s="104"/>
      <c r="B337" s="127" t="s">
        <v>322</v>
      </c>
      <c r="C337" s="150"/>
      <c r="D337" s="129"/>
      <c r="E337" s="129"/>
      <c r="F337" s="129"/>
      <c r="G337" s="39">
        <f>G338</f>
        <v>30000</v>
      </c>
      <c r="H337" s="39">
        <v>80000</v>
      </c>
      <c r="I337" s="39">
        <v>5670</v>
      </c>
      <c r="J337" s="95">
        <v>7.09</v>
      </c>
      <c r="K337" s="95">
        <f t="shared" si="14"/>
        <v>2.0069034647577839E-3</v>
      </c>
      <c r="L337" s="39">
        <f t="shared" si="13"/>
        <v>-34330</v>
      </c>
    </row>
    <row r="338" spans="1:12" s="22" customFormat="1" ht="16.5" customHeight="1" x14ac:dyDescent="0.25">
      <c r="A338" s="104"/>
      <c r="B338" s="30" t="s">
        <v>1</v>
      </c>
      <c r="C338" s="20" t="s">
        <v>22</v>
      </c>
      <c r="D338" s="21"/>
      <c r="E338" s="130" t="s">
        <v>323</v>
      </c>
      <c r="F338" s="131"/>
      <c r="G338" s="40">
        <v>30000</v>
      </c>
      <c r="H338" s="40">
        <v>80000</v>
      </c>
      <c r="I338" s="40">
        <v>5670</v>
      </c>
      <c r="J338" s="96">
        <v>7.09</v>
      </c>
      <c r="K338" s="96">
        <f t="shared" si="14"/>
        <v>2.0069034647577839E-3</v>
      </c>
      <c r="L338" s="40">
        <f t="shared" si="13"/>
        <v>-34330</v>
      </c>
    </row>
    <row r="339" spans="1:12" ht="12.95" customHeight="1" x14ac:dyDescent="0.25">
      <c r="A339" s="104"/>
      <c r="B339" s="127" t="s">
        <v>324</v>
      </c>
      <c r="C339" s="128"/>
      <c r="D339" s="129"/>
      <c r="E339" s="129"/>
      <c r="F339" s="129"/>
      <c r="G339" s="39">
        <f>SUM(G340:G341)</f>
        <v>987000</v>
      </c>
      <c r="H339" s="39">
        <v>937000</v>
      </c>
      <c r="I339" s="39">
        <v>565780</v>
      </c>
      <c r="J339" s="95">
        <v>60.38</v>
      </c>
      <c r="K339" s="95">
        <f t="shared" si="14"/>
        <v>0.20025852597718857</v>
      </c>
      <c r="L339" s="39">
        <f t="shared" si="13"/>
        <v>97280</v>
      </c>
    </row>
    <row r="340" spans="1:12" s="22" customFormat="1" ht="15.75" customHeight="1" x14ac:dyDescent="0.25">
      <c r="A340" s="104"/>
      <c r="B340" s="149" t="s">
        <v>1</v>
      </c>
      <c r="C340" s="56" t="s">
        <v>22</v>
      </c>
      <c r="D340" s="21"/>
      <c r="E340" s="130" t="s">
        <v>323</v>
      </c>
      <c r="F340" s="131"/>
      <c r="G340" s="40">
        <v>887000</v>
      </c>
      <c r="H340" s="40">
        <v>837000</v>
      </c>
      <c r="I340" s="40">
        <v>505180</v>
      </c>
      <c r="J340" s="96">
        <v>60.36</v>
      </c>
      <c r="K340" s="96">
        <f t="shared" si="14"/>
        <v>0.17880908153903657</v>
      </c>
      <c r="L340" s="40">
        <f t="shared" si="13"/>
        <v>86680</v>
      </c>
    </row>
    <row r="341" spans="1:12" s="22" customFormat="1" ht="39" customHeight="1" x14ac:dyDescent="0.25">
      <c r="A341" s="104"/>
      <c r="B341" s="136"/>
      <c r="C341" s="56" t="s">
        <v>26</v>
      </c>
      <c r="D341" s="24"/>
      <c r="E341" s="130" t="s">
        <v>325</v>
      </c>
      <c r="F341" s="131"/>
      <c r="G341" s="40">
        <v>100000</v>
      </c>
      <c r="H341" s="40">
        <v>100000</v>
      </c>
      <c r="I341" s="40">
        <v>60600</v>
      </c>
      <c r="J341" s="96">
        <v>60.6</v>
      </c>
      <c r="K341" s="96">
        <f t="shared" si="14"/>
        <v>2.1449444438151978E-2</v>
      </c>
      <c r="L341" s="40">
        <f t="shared" si="13"/>
        <v>10600</v>
      </c>
    </row>
    <row r="342" spans="1:12" ht="12.95" customHeight="1" x14ac:dyDescent="0.25">
      <c r="A342" s="104"/>
      <c r="B342" s="127" t="s">
        <v>326</v>
      </c>
      <c r="C342" s="133"/>
      <c r="D342" s="129"/>
      <c r="E342" s="129"/>
      <c r="F342" s="129"/>
      <c r="G342" s="39">
        <f>G343</f>
        <v>14129</v>
      </c>
      <c r="H342" s="39">
        <v>18254</v>
      </c>
      <c r="I342" s="39">
        <v>8752</v>
      </c>
      <c r="J342" s="95">
        <v>47.94</v>
      </c>
      <c r="K342" s="95">
        <f t="shared" si="14"/>
        <v>3.0977811505397052E-3</v>
      </c>
      <c r="L342" s="39">
        <f t="shared" si="13"/>
        <v>-375</v>
      </c>
    </row>
    <row r="343" spans="1:12" s="22" customFormat="1" ht="40.5" customHeight="1" x14ac:dyDescent="0.25">
      <c r="A343" s="104"/>
      <c r="B343" s="30" t="s">
        <v>1</v>
      </c>
      <c r="C343" s="56" t="s">
        <v>22</v>
      </c>
      <c r="D343" s="21"/>
      <c r="E343" s="130" t="s">
        <v>327</v>
      </c>
      <c r="F343" s="131"/>
      <c r="G343" s="40">
        <v>14129</v>
      </c>
      <c r="H343" s="40">
        <v>18254</v>
      </c>
      <c r="I343" s="40">
        <v>8752</v>
      </c>
      <c r="J343" s="96">
        <v>47.94</v>
      </c>
      <c r="K343" s="96">
        <f t="shared" si="14"/>
        <v>3.0977811505397052E-3</v>
      </c>
      <c r="L343" s="40">
        <f t="shared" si="13"/>
        <v>-375</v>
      </c>
    </row>
    <row r="344" spans="1:12" ht="12.95" customHeight="1" x14ac:dyDescent="0.25">
      <c r="A344" s="104"/>
      <c r="B344" s="127" t="s">
        <v>328</v>
      </c>
      <c r="C344" s="133"/>
      <c r="D344" s="129"/>
      <c r="E344" s="129"/>
      <c r="F344" s="129"/>
      <c r="G344" s="39">
        <f>SUM(G345:G348)</f>
        <v>111000</v>
      </c>
      <c r="H344" s="39">
        <v>2812645</v>
      </c>
      <c r="I344" s="39">
        <v>2747526</v>
      </c>
      <c r="J344" s="95">
        <v>97.68</v>
      </c>
      <c r="K344" s="95">
        <f t="shared" si="14"/>
        <v>0.97249020262999919</v>
      </c>
      <c r="L344" s="39">
        <f t="shared" si="13"/>
        <v>1341203.5</v>
      </c>
    </row>
    <row r="345" spans="1:12" s="22" customFormat="1" ht="17.25" customHeight="1" x14ac:dyDescent="0.25">
      <c r="A345" s="104"/>
      <c r="B345" s="30" t="s">
        <v>1</v>
      </c>
      <c r="C345" s="56" t="s">
        <v>22</v>
      </c>
      <c r="D345" s="19"/>
      <c r="E345" s="138" t="s">
        <v>329</v>
      </c>
      <c r="F345" s="139"/>
      <c r="G345" s="40">
        <v>60000</v>
      </c>
      <c r="H345" s="40">
        <v>60000</v>
      </c>
      <c r="I345" s="40">
        <v>32874</v>
      </c>
      <c r="J345" s="96">
        <v>54.79</v>
      </c>
      <c r="K345" s="96">
        <f t="shared" si="14"/>
        <v>1.163579268085492E-2</v>
      </c>
      <c r="L345" s="40">
        <f t="shared" si="13"/>
        <v>2874</v>
      </c>
    </row>
    <row r="346" spans="1:12" s="22" customFormat="1" ht="17.25" customHeight="1" x14ac:dyDescent="0.25">
      <c r="A346" s="151" t="s">
        <v>1</v>
      </c>
      <c r="B346" s="136"/>
      <c r="C346" s="56" t="s">
        <v>22</v>
      </c>
      <c r="D346" s="19"/>
      <c r="E346" s="130" t="s">
        <v>330</v>
      </c>
      <c r="F346" s="131"/>
      <c r="G346" s="40">
        <v>50000</v>
      </c>
      <c r="H346" s="40">
        <v>49920</v>
      </c>
      <c r="I346" s="40">
        <v>12927</v>
      </c>
      <c r="J346" s="96">
        <v>25.9</v>
      </c>
      <c r="K346" s="96">
        <f t="shared" si="14"/>
        <v>4.5755275289107366E-3</v>
      </c>
      <c r="L346" s="40">
        <f t="shared" si="13"/>
        <v>-12033</v>
      </c>
    </row>
    <row r="347" spans="1:12" s="22" customFormat="1" ht="27.75" customHeight="1" x14ac:dyDescent="0.25">
      <c r="A347" s="151"/>
      <c r="B347" s="136"/>
      <c r="C347" s="56" t="s">
        <v>22</v>
      </c>
      <c r="D347" s="19"/>
      <c r="E347" s="130" t="s">
        <v>331</v>
      </c>
      <c r="F347" s="131"/>
      <c r="G347" s="40">
        <v>1000</v>
      </c>
      <c r="H347" s="40">
        <v>1000</v>
      </c>
      <c r="I347" s="40">
        <v>0</v>
      </c>
      <c r="J347" s="96">
        <v>0</v>
      </c>
      <c r="K347" s="96">
        <f t="shared" si="14"/>
        <v>0</v>
      </c>
      <c r="L347" s="40">
        <f t="shared" si="13"/>
        <v>-500</v>
      </c>
    </row>
    <row r="348" spans="1:12" s="22" customFormat="1" ht="17.25" customHeight="1" x14ac:dyDescent="0.25">
      <c r="A348" s="151"/>
      <c r="B348" s="136"/>
      <c r="C348" s="56" t="s">
        <v>26</v>
      </c>
      <c r="D348" s="19"/>
      <c r="E348" s="130" t="s">
        <v>332</v>
      </c>
      <c r="F348" s="131"/>
      <c r="G348" s="40">
        <v>0</v>
      </c>
      <c r="H348" s="40">
        <v>2701725</v>
      </c>
      <c r="I348" s="40">
        <v>2701724</v>
      </c>
      <c r="J348" s="96">
        <v>100</v>
      </c>
      <c r="K348" s="96">
        <f t="shared" si="14"/>
        <v>0.95627852846900518</v>
      </c>
      <c r="L348" s="40">
        <f t="shared" si="13"/>
        <v>1350861.5</v>
      </c>
    </row>
    <row r="349" spans="1:12" ht="17.25" customHeight="1" x14ac:dyDescent="0.25">
      <c r="A349" s="122" t="s">
        <v>333</v>
      </c>
      <c r="B349" s="123"/>
      <c r="C349" s="124"/>
      <c r="D349" s="123"/>
      <c r="E349" s="123"/>
      <c r="F349" s="123"/>
      <c r="G349" s="38">
        <f>G350+G352+G354+G357</f>
        <v>1795032</v>
      </c>
      <c r="H349" s="38">
        <v>1796231</v>
      </c>
      <c r="I349" s="38">
        <v>1244062</v>
      </c>
      <c r="J349" s="97">
        <v>69.260000000000005</v>
      </c>
      <c r="K349" s="97">
        <f t="shared" si="14"/>
        <v>0.44033727304647236</v>
      </c>
      <c r="L349" s="38">
        <f t="shared" si="13"/>
        <v>345946.5</v>
      </c>
    </row>
    <row r="350" spans="1:12" ht="16.5" customHeight="1" x14ac:dyDescent="0.25">
      <c r="A350" s="125" t="s">
        <v>1</v>
      </c>
      <c r="B350" s="127" t="s">
        <v>334</v>
      </c>
      <c r="C350" s="128"/>
      <c r="D350" s="129"/>
      <c r="E350" s="129"/>
      <c r="F350" s="129"/>
      <c r="G350" s="39">
        <v>145000</v>
      </c>
      <c r="H350" s="39">
        <v>145000</v>
      </c>
      <c r="I350" s="39">
        <v>76898</v>
      </c>
      <c r="J350" s="95">
        <v>53.03</v>
      </c>
      <c r="K350" s="95">
        <f t="shared" si="14"/>
        <v>2.7218141557838461E-2</v>
      </c>
      <c r="L350" s="39">
        <f t="shared" si="13"/>
        <v>4398</v>
      </c>
    </row>
    <row r="351" spans="1:12" s="22" customFormat="1" ht="18.75" customHeight="1" x14ac:dyDescent="0.25">
      <c r="A351" s="126"/>
      <c r="B351" s="30" t="s">
        <v>1</v>
      </c>
      <c r="C351" s="56" t="s">
        <v>22</v>
      </c>
      <c r="D351" s="21"/>
      <c r="E351" s="130" t="s">
        <v>335</v>
      </c>
      <c r="F351" s="131"/>
      <c r="G351" s="40">
        <v>145000</v>
      </c>
      <c r="H351" s="40">
        <v>145000</v>
      </c>
      <c r="I351" s="40">
        <v>76898</v>
      </c>
      <c r="J351" s="96">
        <v>53.03</v>
      </c>
      <c r="K351" s="96">
        <f t="shared" si="14"/>
        <v>2.7218141557838461E-2</v>
      </c>
      <c r="L351" s="40">
        <f t="shared" si="13"/>
        <v>4398</v>
      </c>
    </row>
    <row r="352" spans="1:12" ht="24" customHeight="1" x14ac:dyDescent="0.25">
      <c r="A352" s="126"/>
      <c r="B352" s="127" t="s">
        <v>336</v>
      </c>
      <c r="C352" s="133"/>
      <c r="D352" s="129"/>
      <c r="E352" s="129"/>
      <c r="F352" s="129"/>
      <c r="G352" s="39">
        <f>G353</f>
        <v>0</v>
      </c>
      <c r="H352" s="39">
        <v>1314</v>
      </c>
      <c r="I352" s="39">
        <v>1312</v>
      </c>
      <c r="J352" s="95">
        <v>99.82</v>
      </c>
      <c r="K352" s="95">
        <f t="shared" si="14"/>
        <v>4.6438401159827391E-4</v>
      </c>
      <c r="L352" s="39">
        <f t="shared" si="13"/>
        <v>655</v>
      </c>
    </row>
    <row r="353" spans="1:12" s="22" customFormat="1" ht="18.75" customHeight="1" x14ac:dyDescent="0.25">
      <c r="A353" s="126"/>
      <c r="B353" s="30" t="s">
        <v>1</v>
      </c>
      <c r="C353" s="56" t="s">
        <v>22</v>
      </c>
      <c r="D353" s="21"/>
      <c r="E353" s="130" t="s">
        <v>99</v>
      </c>
      <c r="F353" s="131"/>
      <c r="G353" s="40">
        <v>0</v>
      </c>
      <c r="H353" s="40">
        <v>1314</v>
      </c>
      <c r="I353" s="40">
        <v>1312</v>
      </c>
      <c r="J353" s="96">
        <v>99.82</v>
      </c>
      <c r="K353" s="96">
        <f t="shared" si="14"/>
        <v>4.6438401159827391E-4</v>
      </c>
      <c r="L353" s="40">
        <f t="shared" si="13"/>
        <v>655</v>
      </c>
    </row>
    <row r="354" spans="1:12" ht="12.95" customHeight="1" x14ac:dyDescent="0.25">
      <c r="A354" s="126"/>
      <c r="B354" s="127" t="s">
        <v>337</v>
      </c>
      <c r="C354" s="133"/>
      <c r="D354" s="129"/>
      <c r="E354" s="129"/>
      <c r="F354" s="129"/>
      <c r="G354" s="39">
        <f>G355+G356</f>
        <v>1088349</v>
      </c>
      <c r="H354" s="39">
        <v>1088234</v>
      </c>
      <c r="I354" s="39">
        <v>965853</v>
      </c>
      <c r="J354" s="95">
        <v>88.75</v>
      </c>
      <c r="K354" s="95">
        <f t="shared" si="14"/>
        <v>0.34186485575779541</v>
      </c>
      <c r="L354" s="39">
        <f t="shared" si="13"/>
        <v>421736</v>
      </c>
    </row>
    <row r="355" spans="1:12" s="22" customFormat="1" ht="17.25" customHeight="1" x14ac:dyDescent="0.25">
      <c r="A355" s="126"/>
      <c r="B355" s="149" t="s">
        <v>1</v>
      </c>
      <c r="C355" s="56" t="s">
        <v>22</v>
      </c>
      <c r="D355" s="19"/>
      <c r="E355" s="130" t="s">
        <v>338</v>
      </c>
      <c r="F355" s="131"/>
      <c r="G355" s="40">
        <v>50000</v>
      </c>
      <c r="H355" s="40">
        <v>123000</v>
      </c>
      <c r="I355" s="40">
        <v>65012</v>
      </c>
      <c r="J355" s="96">
        <v>52.86</v>
      </c>
      <c r="K355" s="96">
        <f t="shared" si="14"/>
        <v>2.3011077257642516E-2</v>
      </c>
      <c r="L355" s="40">
        <f t="shared" si="13"/>
        <v>3512</v>
      </c>
    </row>
    <row r="356" spans="1:12" s="22" customFormat="1" ht="17.25" customHeight="1" x14ac:dyDescent="0.25">
      <c r="A356" s="126"/>
      <c r="B356" s="136"/>
      <c r="C356" s="56" t="s">
        <v>22</v>
      </c>
      <c r="D356" s="19"/>
      <c r="E356" s="130" t="s">
        <v>339</v>
      </c>
      <c r="F356" s="131"/>
      <c r="G356" s="40">
        <v>1038349</v>
      </c>
      <c r="H356" s="40">
        <v>965234</v>
      </c>
      <c r="I356" s="40">
        <v>900841</v>
      </c>
      <c r="J356" s="96">
        <v>93.33</v>
      </c>
      <c r="K356" s="96">
        <f t="shared" si="14"/>
        <v>0.3188537785001529</v>
      </c>
      <c r="L356" s="40">
        <f t="shared" si="13"/>
        <v>418224</v>
      </c>
    </row>
    <row r="357" spans="1:12" ht="12.95" customHeight="1" x14ac:dyDescent="0.25">
      <c r="A357" s="126"/>
      <c r="B357" s="127" t="s">
        <v>340</v>
      </c>
      <c r="C357" s="133"/>
      <c r="D357" s="129"/>
      <c r="E357" s="129"/>
      <c r="F357" s="129"/>
      <c r="G357" s="39">
        <v>561683</v>
      </c>
      <c r="H357" s="39">
        <v>561683</v>
      </c>
      <c r="I357" s="39">
        <v>200000</v>
      </c>
      <c r="J357" s="95">
        <v>35.61</v>
      </c>
      <c r="K357" s="95">
        <f t="shared" si="14"/>
        <v>7.0790245670468571E-2</v>
      </c>
      <c r="L357" s="39">
        <f t="shared" si="13"/>
        <v>-80841.5</v>
      </c>
    </row>
    <row r="358" spans="1:12" s="22" customFormat="1" ht="17.25" customHeight="1" x14ac:dyDescent="0.25">
      <c r="A358" s="126"/>
      <c r="B358" s="30" t="s">
        <v>1</v>
      </c>
      <c r="C358" s="56" t="s">
        <v>22</v>
      </c>
      <c r="D358" s="21"/>
      <c r="E358" s="130" t="s">
        <v>341</v>
      </c>
      <c r="F358" s="131"/>
      <c r="G358" s="40">
        <v>561683</v>
      </c>
      <c r="H358" s="40">
        <v>561683</v>
      </c>
      <c r="I358" s="40">
        <v>200000</v>
      </c>
      <c r="J358" s="96">
        <v>35.61</v>
      </c>
      <c r="K358" s="96">
        <f t="shared" si="14"/>
        <v>7.0790245670468571E-2</v>
      </c>
      <c r="L358" s="40">
        <f t="shared" si="13"/>
        <v>-80841.5</v>
      </c>
    </row>
    <row r="359" spans="1:12" ht="18" customHeight="1" x14ac:dyDescent="0.25">
      <c r="A359" s="122" t="s">
        <v>342</v>
      </c>
      <c r="B359" s="123"/>
      <c r="C359" s="124"/>
      <c r="D359" s="123"/>
      <c r="E359" s="123"/>
      <c r="F359" s="123"/>
      <c r="G359" s="38">
        <f>G360+G362+G364+G370</f>
        <v>42462379</v>
      </c>
      <c r="H359" s="38">
        <v>44459578</v>
      </c>
      <c r="I359" s="38">
        <v>23070696</v>
      </c>
      <c r="J359" s="97">
        <v>51.89</v>
      </c>
      <c r="K359" s="97">
        <f t="shared" si="14"/>
        <v>8.1659011881434829</v>
      </c>
      <c r="L359" s="38">
        <f t="shared" si="13"/>
        <v>840907</v>
      </c>
    </row>
    <row r="360" spans="1:12" ht="15.75" customHeight="1" x14ac:dyDescent="0.25">
      <c r="A360" s="125" t="s">
        <v>1</v>
      </c>
      <c r="B360" s="127" t="s">
        <v>343</v>
      </c>
      <c r="C360" s="128"/>
      <c r="D360" s="129"/>
      <c r="E360" s="129"/>
      <c r="F360" s="129"/>
      <c r="G360" s="39">
        <v>802804</v>
      </c>
      <c r="H360" s="39">
        <v>802804</v>
      </c>
      <c r="I360" s="39">
        <v>597000</v>
      </c>
      <c r="J360" s="95">
        <v>74.36</v>
      </c>
      <c r="K360" s="95">
        <f t="shared" si="14"/>
        <v>0.21130888332634867</v>
      </c>
      <c r="L360" s="39">
        <f t="shared" si="13"/>
        <v>195598</v>
      </c>
    </row>
    <row r="361" spans="1:12" s="22" customFormat="1" ht="30.75" customHeight="1" x14ac:dyDescent="0.25">
      <c r="A361" s="126"/>
      <c r="B361" s="30" t="s">
        <v>1</v>
      </c>
      <c r="C361" s="56" t="s">
        <v>22</v>
      </c>
      <c r="D361" s="21"/>
      <c r="E361" s="130" t="s">
        <v>344</v>
      </c>
      <c r="F361" s="131"/>
      <c r="G361" s="40">
        <v>802804</v>
      </c>
      <c r="H361" s="40">
        <v>802804</v>
      </c>
      <c r="I361" s="40">
        <v>597000</v>
      </c>
      <c r="J361" s="96">
        <v>74.36</v>
      </c>
      <c r="K361" s="96">
        <f t="shared" si="14"/>
        <v>0.21130888332634867</v>
      </c>
      <c r="L361" s="40">
        <f t="shared" si="13"/>
        <v>195598</v>
      </c>
    </row>
    <row r="362" spans="1:12" ht="15.75" customHeight="1" x14ac:dyDescent="0.25">
      <c r="A362" s="126"/>
      <c r="B362" s="127" t="s">
        <v>345</v>
      </c>
      <c r="C362" s="133"/>
      <c r="D362" s="129"/>
      <c r="E362" s="129"/>
      <c r="F362" s="129"/>
      <c r="G362" s="39">
        <v>1275955</v>
      </c>
      <c r="H362" s="39">
        <v>1275955</v>
      </c>
      <c r="I362" s="39">
        <v>612063</v>
      </c>
      <c r="J362" s="95">
        <v>47.97</v>
      </c>
      <c r="K362" s="95">
        <f t="shared" si="14"/>
        <v>0.21664045067902005</v>
      </c>
      <c r="L362" s="39">
        <f t="shared" si="13"/>
        <v>-25914.5</v>
      </c>
    </row>
    <row r="363" spans="1:12" s="22" customFormat="1" ht="29.25" customHeight="1" x14ac:dyDescent="0.25">
      <c r="A363" s="126"/>
      <c r="B363" s="30" t="s">
        <v>1</v>
      </c>
      <c r="C363" s="56" t="s">
        <v>22</v>
      </c>
      <c r="D363" s="21"/>
      <c r="E363" s="130" t="s">
        <v>346</v>
      </c>
      <c r="F363" s="131"/>
      <c r="G363" s="40">
        <v>1275955</v>
      </c>
      <c r="H363" s="40">
        <v>1275955</v>
      </c>
      <c r="I363" s="40">
        <v>612063</v>
      </c>
      <c r="J363" s="96">
        <v>47.97</v>
      </c>
      <c r="K363" s="96">
        <f t="shared" si="14"/>
        <v>0.21664045067902005</v>
      </c>
      <c r="L363" s="40">
        <f t="shared" si="13"/>
        <v>-25914.5</v>
      </c>
    </row>
    <row r="364" spans="1:12" ht="17.25" customHeight="1" x14ac:dyDescent="0.25">
      <c r="A364" s="126"/>
      <c r="B364" s="127" t="s">
        <v>347</v>
      </c>
      <c r="C364" s="133"/>
      <c r="D364" s="129"/>
      <c r="E364" s="129"/>
      <c r="F364" s="129"/>
      <c r="G364" s="39">
        <f>SUM(G365:G369)</f>
        <v>17624909</v>
      </c>
      <c r="H364" s="39">
        <v>17654329</v>
      </c>
      <c r="I364" s="39">
        <v>8345279</v>
      </c>
      <c r="J364" s="95">
        <v>47.27</v>
      </c>
      <c r="K364" s="95">
        <f t="shared" si="14"/>
        <v>2.9538217529930115</v>
      </c>
      <c r="L364" s="39">
        <f t="shared" si="13"/>
        <v>-481885.5</v>
      </c>
    </row>
    <row r="365" spans="1:12" s="22" customFormat="1" ht="27.75" customHeight="1" x14ac:dyDescent="0.25">
      <c r="A365" s="126"/>
      <c r="B365" s="149" t="s">
        <v>1</v>
      </c>
      <c r="C365" s="56" t="s">
        <v>22</v>
      </c>
      <c r="D365" s="19" t="s">
        <v>33</v>
      </c>
      <c r="E365" s="130" t="s">
        <v>348</v>
      </c>
      <c r="F365" s="131"/>
      <c r="G365" s="40">
        <v>9788882</v>
      </c>
      <c r="H365" s="40">
        <v>9788882</v>
      </c>
      <c r="I365" s="40">
        <v>4388533</v>
      </c>
      <c r="J365" s="96">
        <v>44.83</v>
      </c>
      <c r="K365" s="96">
        <f t="shared" si="14"/>
        <v>1.5533266460147923</v>
      </c>
      <c r="L365" s="40">
        <f t="shared" si="13"/>
        <v>-505908</v>
      </c>
    </row>
    <row r="366" spans="1:12" s="22" customFormat="1" ht="27.75" customHeight="1" x14ac:dyDescent="0.25">
      <c r="A366" s="126"/>
      <c r="B366" s="136"/>
      <c r="C366" s="56" t="s">
        <v>22</v>
      </c>
      <c r="D366" s="19" t="s">
        <v>33</v>
      </c>
      <c r="E366" s="130" t="s">
        <v>349</v>
      </c>
      <c r="F366" s="131"/>
      <c r="G366" s="40">
        <v>957000</v>
      </c>
      <c r="H366" s="40">
        <v>957000</v>
      </c>
      <c r="I366" s="40">
        <v>478500</v>
      </c>
      <c r="J366" s="96">
        <v>50</v>
      </c>
      <c r="K366" s="96">
        <f t="shared" si="14"/>
        <v>0.16936566276659606</v>
      </c>
      <c r="L366" s="40">
        <f t="shared" si="13"/>
        <v>0</v>
      </c>
    </row>
    <row r="367" spans="1:12" s="22" customFormat="1" ht="25.5" customHeight="1" x14ac:dyDescent="0.25">
      <c r="A367" s="151" t="s">
        <v>1</v>
      </c>
      <c r="B367" s="136"/>
      <c r="C367" s="56" t="s">
        <v>22</v>
      </c>
      <c r="D367" s="19"/>
      <c r="E367" s="130" t="s">
        <v>350</v>
      </c>
      <c r="F367" s="131"/>
      <c r="G367" s="40">
        <v>6826086</v>
      </c>
      <c r="H367" s="40">
        <v>6826086</v>
      </c>
      <c r="I367" s="40">
        <v>3455286</v>
      </c>
      <c r="J367" s="96">
        <v>50.62</v>
      </c>
      <c r="K367" s="96">
        <f t="shared" si="14"/>
        <v>1.2230027240086534</v>
      </c>
      <c r="L367" s="40">
        <f t="shared" si="13"/>
        <v>42243</v>
      </c>
    </row>
    <row r="368" spans="1:12" s="22" customFormat="1" ht="15.75" customHeight="1" x14ac:dyDescent="0.25">
      <c r="A368" s="151"/>
      <c r="B368" s="136"/>
      <c r="C368" s="56" t="s">
        <v>22</v>
      </c>
      <c r="D368" s="19"/>
      <c r="E368" s="130" t="s">
        <v>68</v>
      </c>
      <c r="F368" s="131"/>
      <c r="G368" s="40">
        <v>0</v>
      </c>
      <c r="H368" s="40">
        <v>29420</v>
      </c>
      <c r="I368" s="40">
        <v>22959</v>
      </c>
      <c r="J368" s="96">
        <f>I368/H368*100</f>
        <v>78.038749150237933</v>
      </c>
      <c r="K368" s="96">
        <f t="shared" si="14"/>
        <v>8.1263662517414396E-3</v>
      </c>
      <c r="L368" s="40">
        <f t="shared" si="13"/>
        <v>8249</v>
      </c>
    </row>
    <row r="369" spans="1:12" s="22" customFormat="1" ht="25.5" customHeight="1" x14ac:dyDescent="0.25">
      <c r="A369" s="151"/>
      <c r="B369" s="136"/>
      <c r="C369" s="56" t="s">
        <v>26</v>
      </c>
      <c r="D369" s="19" t="s">
        <v>33</v>
      </c>
      <c r="E369" s="130" t="s">
        <v>351</v>
      </c>
      <c r="F369" s="131"/>
      <c r="G369" s="40">
        <v>52941</v>
      </c>
      <c r="H369" s="40">
        <v>52941</v>
      </c>
      <c r="I369" s="40">
        <v>0</v>
      </c>
      <c r="J369" s="96">
        <v>0</v>
      </c>
      <c r="K369" s="96">
        <f t="shared" si="14"/>
        <v>0</v>
      </c>
      <c r="L369" s="40">
        <f t="shared" si="13"/>
        <v>-26470.5</v>
      </c>
    </row>
    <row r="370" spans="1:12" ht="15.75" customHeight="1" x14ac:dyDescent="0.25">
      <c r="A370" s="126" t="s">
        <v>1</v>
      </c>
      <c r="B370" s="127" t="s">
        <v>352</v>
      </c>
      <c r="C370" s="133"/>
      <c r="D370" s="129"/>
      <c r="E370" s="129"/>
      <c r="F370" s="129"/>
      <c r="G370" s="39">
        <f>SUM(G371:G388)</f>
        <v>22758711</v>
      </c>
      <c r="H370" s="39">
        <v>24726490</v>
      </c>
      <c r="I370" s="39">
        <v>13516354</v>
      </c>
      <c r="J370" s="95">
        <v>54.66</v>
      </c>
      <c r="K370" s="95">
        <f t="shared" si="14"/>
        <v>4.7841301011451032</v>
      </c>
      <c r="L370" s="39">
        <f t="shared" si="13"/>
        <v>1153109</v>
      </c>
    </row>
    <row r="371" spans="1:12" s="22" customFormat="1" ht="12.95" customHeight="1" x14ac:dyDescent="0.25">
      <c r="A371" s="126"/>
      <c r="B371" s="149" t="s">
        <v>1</v>
      </c>
      <c r="C371" s="56" t="s">
        <v>22</v>
      </c>
      <c r="D371" s="19"/>
      <c r="E371" s="130" t="s">
        <v>353</v>
      </c>
      <c r="F371" s="131"/>
      <c r="G371" s="40">
        <v>1719650</v>
      </c>
      <c r="H371" s="40">
        <v>1719650</v>
      </c>
      <c r="I371" s="40">
        <v>724073</v>
      </c>
      <c r="J371" s="96">
        <v>42.11</v>
      </c>
      <c r="K371" s="96">
        <f t="shared" si="14"/>
        <v>0.25628652776676597</v>
      </c>
      <c r="L371" s="40">
        <f t="shared" si="13"/>
        <v>-135752</v>
      </c>
    </row>
    <row r="372" spans="1:12" s="22" customFormat="1" ht="12.95" customHeight="1" x14ac:dyDescent="0.25">
      <c r="A372" s="126"/>
      <c r="B372" s="136"/>
      <c r="C372" s="56" t="s">
        <v>22</v>
      </c>
      <c r="D372" s="19"/>
      <c r="E372" s="130" t="s">
        <v>354</v>
      </c>
      <c r="F372" s="131"/>
      <c r="G372" s="40">
        <v>4415500</v>
      </c>
      <c r="H372" s="40">
        <v>4406200</v>
      </c>
      <c r="I372" s="40">
        <v>3328085</v>
      </c>
      <c r="J372" s="96">
        <v>75.53</v>
      </c>
      <c r="K372" s="96">
        <f t="shared" si="14"/>
        <v>1.1779797738110072</v>
      </c>
      <c r="L372" s="40">
        <f t="shared" si="13"/>
        <v>1124985</v>
      </c>
    </row>
    <row r="373" spans="1:12" s="22" customFormat="1" ht="12.95" customHeight="1" x14ac:dyDescent="0.25">
      <c r="A373" s="126"/>
      <c r="B373" s="136"/>
      <c r="C373" s="56" t="s">
        <v>22</v>
      </c>
      <c r="D373" s="19"/>
      <c r="E373" s="130" t="s">
        <v>355</v>
      </c>
      <c r="F373" s="131"/>
      <c r="G373" s="40">
        <v>1500</v>
      </c>
      <c r="H373" s="40">
        <v>10800</v>
      </c>
      <c r="I373" s="40">
        <v>8410</v>
      </c>
      <c r="J373" s="96">
        <v>77.87</v>
      </c>
      <c r="K373" s="96">
        <f t="shared" si="14"/>
        <v>2.9767298304432038E-3</v>
      </c>
      <c r="L373" s="40">
        <f t="shared" si="13"/>
        <v>3010</v>
      </c>
    </row>
    <row r="374" spans="1:12" s="22" customFormat="1" ht="12.95" customHeight="1" x14ac:dyDescent="0.25">
      <c r="A374" s="126"/>
      <c r="B374" s="136"/>
      <c r="C374" s="56" t="s">
        <v>22</v>
      </c>
      <c r="D374" s="19"/>
      <c r="E374" s="130" t="s">
        <v>356</v>
      </c>
      <c r="F374" s="131"/>
      <c r="G374" s="40">
        <v>3969477</v>
      </c>
      <c r="H374" s="40">
        <v>4137291</v>
      </c>
      <c r="I374" s="40">
        <v>2041763</v>
      </c>
      <c r="J374" s="96">
        <v>49.35</v>
      </c>
      <c r="K374" s="96">
        <f t="shared" si="14"/>
        <v>0.72268452185436471</v>
      </c>
      <c r="L374" s="40">
        <f t="shared" si="13"/>
        <v>-26882.5</v>
      </c>
    </row>
    <row r="375" spans="1:12" s="22" customFormat="1" ht="12.95" customHeight="1" x14ac:dyDescent="0.25">
      <c r="A375" s="126"/>
      <c r="B375" s="136"/>
      <c r="C375" s="56" t="s">
        <v>22</v>
      </c>
      <c r="D375" s="19"/>
      <c r="E375" s="130" t="s">
        <v>357</v>
      </c>
      <c r="F375" s="131"/>
      <c r="G375" s="40">
        <v>11403</v>
      </c>
      <c r="H375" s="40">
        <v>19503</v>
      </c>
      <c r="I375" s="40">
        <v>19463</v>
      </c>
      <c r="J375" s="96">
        <v>99.79</v>
      </c>
      <c r="K375" s="96">
        <f t="shared" si="14"/>
        <v>6.8889527574216491E-3</v>
      </c>
      <c r="L375" s="40">
        <f t="shared" si="13"/>
        <v>9711.5</v>
      </c>
    </row>
    <row r="376" spans="1:12" s="22" customFormat="1" ht="12.95" customHeight="1" x14ac:dyDescent="0.25">
      <c r="A376" s="126"/>
      <c r="B376" s="136"/>
      <c r="C376" s="56" t="s">
        <v>22</v>
      </c>
      <c r="D376" s="19"/>
      <c r="E376" s="130" t="s">
        <v>358</v>
      </c>
      <c r="F376" s="131"/>
      <c r="G376" s="40">
        <v>4382330</v>
      </c>
      <c r="H376" s="40">
        <v>5025330</v>
      </c>
      <c r="I376" s="40">
        <v>3104122</v>
      </c>
      <c r="J376" s="96">
        <v>61.77</v>
      </c>
      <c r="K376" s="96">
        <f t="shared" si="14"/>
        <v>1.0987077948555313</v>
      </c>
      <c r="L376" s="40">
        <f t="shared" si="13"/>
        <v>591457</v>
      </c>
    </row>
    <row r="377" spans="1:12" s="22" customFormat="1" ht="12.95" customHeight="1" x14ac:dyDescent="0.25">
      <c r="A377" s="126"/>
      <c r="B377" s="136"/>
      <c r="C377" s="56" t="s">
        <v>22</v>
      </c>
      <c r="D377" s="19"/>
      <c r="E377" s="130" t="s">
        <v>359</v>
      </c>
      <c r="F377" s="131"/>
      <c r="G377" s="40">
        <v>1735424</v>
      </c>
      <c r="H377" s="40">
        <v>1049315</v>
      </c>
      <c r="I377" s="40">
        <v>623751</v>
      </c>
      <c r="J377" s="96">
        <v>59.44</v>
      </c>
      <c r="K377" s="96">
        <f t="shared" si="14"/>
        <v>0.22077743263600225</v>
      </c>
      <c r="L377" s="40">
        <f t="shared" si="13"/>
        <v>99093.5</v>
      </c>
    </row>
    <row r="378" spans="1:12" s="22" customFormat="1" ht="12.95" customHeight="1" x14ac:dyDescent="0.25">
      <c r="A378" s="126"/>
      <c r="B378" s="136"/>
      <c r="C378" s="56" t="s">
        <v>22</v>
      </c>
      <c r="D378" s="19"/>
      <c r="E378" s="130" t="s">
        <v>360</v>
      </c>
      <c r="F378" s="131"/>
      <c r="G378" s="40">
        <v>451635</v>
      </c>
      <c r="H378" s="40">
        <v>605220</v>
      </c>
      <c r="I378" s="40">
        <v>368970</v>
      </c>
      <c r="J378" s="96">
        <v>60.96</v>
      </c>
      <c r="K378" s="96">
        <f t="shared" si="14"/>
        <v>0.13059738472516394</v>
      </c>
      <c r="L378" s="40">
        <f t="shared" si="13"/>
        <v>66360</v>
      </c>
    </row>
    <row r="379" spans="1:12" s="22" customFormat="1" ht="12.95" customHeight="1" x14ac:dyDescent="0.25">
      <c r="A379" s="126"/>
      <c r="B379" s="136"/>
      <c r="C379" s="56" t="s">
        <v>22</v>
      </c>
      <c r="D379" s="19"/>
      <c r="E379" s="130" t="s">
        <v>361</v>
      </c>
      <c r="F379" s="131"/>
      <c r="G379" s="40">
        <v>290095</v>
      </c>
      <c r="H379" s="40">
        <v>308629</v>
      </c>
      <c r="I379" s="40">
        <v>247139</v>
      </c>
      <c r="J379" s="96">
        <v>80.08</v>
      </c>
      <c r="K379" s="96">
        <f t="shared" si="14"/>
        <v>8.7475152623769661E-2</v>
      </c>
      <c r="L379" s="40">
        <f t="shared" si="13"/>
        <v>92824.5</v>
      </c>
    </row>
    <row r="380" spans="1:12" s="22" customFormat="1" ht="12.95" customHeight="1" x14ac:dyDescent="0.25">
      <c r="A380" s="126"/>
      <c r="B380" s="136"/>
      <c r="C380" s="56" t="s">
        <v>22</v>
      </c>
      <c r="D380" s="19"/>
      <c r="E380" s="130" t="s">
        <v>362</v>
      </c>
      <c r="F380" s="131"/>
      <c r="G380" s="40">
        <v>381900</v>
      </c>
      <c r="H380" s="40">
        <v>281900</v>
      </c>
      <c r="I380" s="40">
        <v>148322</v>
      </c>
      <c r="J380" s="96">
        <v>52.62</v>
      </c>
      <c r="K380" s="96">
        <f t="shared" si="14"/>
        <v>5.2498754091676196E-2</v>
      </c>
      <c r="L380" s="40">
        <f t="shared" si="13"/>
        <v>7372</v>
      </c>
    </row>
    <row r="381" spans="1:12" s="22" customFormat="1" ht="27" customHeight="1" x14ac:dyDescent="0.25">
      <c r="A381" s="126"/>
      <c r="B381" s="136"/>
      <c r="C381" s="56" t="s">
        <v>22</v>
      </c>
      <c r="D381" s="19" t="s">
        <v>33</v>
      </c>
      <c r="E381" s="130" t="s">
        <v>363</v>
      </c>
      <c r="F381" s="131"/>
      <c r="G381" s="40">
        <v>890985</v>
      </c>
      <c r="H381" s="40">
        <v>936233</v>
      </c>
      <c r="I381" s="40">
        <v>699215</v>
      </c>
      <c r="J381" s="96">
        <v>74.680000000000007</v>
      </c>
      <c r="K381" s="96">
        <f t="shared" si="14"/>
        <v>0.24748800813238345</v>
      </c>
      <c r="L381" s="40">
        <f t="shared" si="13"/>
        <v>231098.5</v>
      </c>
    </row>
    <row r="382" spans="1:12" s="22" customFormat="1" ht="26.25" customHeight="1" x14ac:dyDescent="0.25">
      <c r="A382" s="151" t="s">
        <v>1</v>
      </c>
      <c r="B382" s="152"/>
      <c r="C382" s="56" t="s">
        <v>22</v>
      </c>
      <c r="D382" s="19" t="s">
        <v>33</v>
      </c>
      <c r="E382" s="130" t="s">
        <v>364</v>
      </c>
      <c r="F382" s="131"/>
      <c r="G382" s="40">
        <v>37900</v>
      </c>
      <c r="H382" s="40">
        <v>37900</v>
      </c>
      <c r="I382" s="40">
        <v>37492</v>
      </c>
      <c r="J382" s="96">
        <v>98.92</v>
      </c>
      <c r="K382" s="96">
        <f t="shared" si="14"/>
        <v>1.3270339453386038E-2</v>
      </c>
      <c r="L382" s="40">
        <f t="shared" si="13"/>
        <v>18542</v>
      </c>
    </row>
    <row r="383" spans="1:12" s="22" customFormat="1" ht="12.95" customHeight="1" x14ac:dyDescent="0.25">
      <c r="A383" s="151"/>
      <c r="B383" s="152"/>
      <c r="C383" s="56" t="s">
        <v>22</v>
      </c>
      <c r="D383" s="19"/>
      <c r="E383" s="130" t="s">
        <v>365</v>
      </c>
      <c r="F383" s="131"/>
      <c r="G383" s="40">
        <v>475579</v>
      </c>
      <c r="H383" s="40">
        <v>475579</v>
      </c>
      <c r="I383" s="40">
        <v>426179</v>
      </c>
      <c r="J383" s="96">
        <v>89.61</v>
      </c>
      <c r="K383" s="96">
        <f t="shared" si="14"/>
        <v>0.15084658054797315</v>
      </c>
      <c r="L383" s="40">
        <f t="shared" si="13"/>
        <v>188389.5</v>
      </c>
    </row>
    <row r="384" spans="1:12" s="22" customFormat="1" ht="12.95" customHeight="1" x14ac:dyDescent="0.25">
      <c r="A384" s="151"/>
      <c r="B384" s="152"/>
      <c r="C384" s="56" t="s">
        <v>22</v>
      </c>
      <c r="D384" s="19"/>
      <c r="E384" s="130" t="s">
        <v>366</v>
      </c>
      <c r="F384" s="131"/>
      <c r="G384" s="40">
        <v>1095333</v>
      </c>
      <c r="H384" s="40">
        <v>1005113</v>
      </c>
      <c r="I384" s="40">
        <v>316766</v>
      </c>
      <c r="J384" s="96">
        <v>31.52</v>
      </c>
      <c r="K384" s="96">
        <f t="shared" si="14"/>
        <v>0.11211971480025824</v>
      </c>
      <c r="L384" s="40">
        <f t="shared" si="13"/>
        <v>-185790.5</v>
      </c>
    </row>
    <row r="385" spans="1:12" s="22" customFormat="1" ht="30" customHeight="1" x14ac:dyDescent="0.25">
      <c r="A385" s="151"/>
      <c r="B385" s="152"/>
      <c r="C385" s="56" t="s">
        <v>22</v>
      </c>
      <c r="D385" s="19" t="s">
        <v>33</v>
      </c>
      <c r="E385" s="130" t="s">
        <v>367</v>
      </c>
      <c r="F385" s="131"/>
      <c r="G385" s="40">
        <v>2900000</v>
      </c>
      <c r="H385" s="40">
        <v>2906511</v>
      </c>
      <c r="I385" s="40">
        <v>627818</v>
      </c>
      <c r="J385" s="96">
        <v>21.6</v>
      </c>
      <c r="K385" s="96">
        <f t="shared" si="14"/>
        <v>0.22221695228171121</v>
      </c>
      <c r="L385" s="40">
        <f t="shared" si="13"/>
        <v>-825437.5</v>
      </c>
    </row>
    <row r="386" spans="1:12" s="22" customFormat="1" ht="28.5" customHeight="1" x14ac:dyDescent="0.25">
      <c r="A386" s="151"/>
      <c r="B386" s="152"/>
      <c r="C386" s="56" t="s">
        <v>22</v>
      </c>
      <c r="D386" s="19" t="s">
        <v>33</v>
      </c>
      <c r="E386" s="130" t="s">
        <v>368</v>
      </c>
      <c r="F386" s="131"/>
      <c r="G386" s="40">
        <v>0</v>
      </c>
      <c r="H386" s="40">
        <v>1125736</v>
      </c>
      <c r="I386" s="40">
        <v>539705</v>
      </c>
      <c r="J386" s="96">
        <v>47.94</v>
      </c>
      <c r="K386" s="96">
        <f t="shared" si="14"/>
        <v>0.19102924769790122</v>
      </c>
      <c r="L386" s="40">
        <f t="shared" si="13"/>
        <v>-23163</v>
      </c>
    </row>
    <row r="387" spans="1:12" s="22" customFormat="1" ht="37.5" customHeight="1" x14ac:dyDescent="0.25">
      <c r="A387" s="151"/>
      <c r="B387" s="152"/>
      <c r="C387" s="56" t="s">
        <v>22</v>
      </c>
      <c r="D387" s="19" t="s">
        <v>33</v>
      </c>
      <c r="E387" s="130" t="s">
        <v>369</v>
      </c>
      <c r="F387" s="131"/>
      <c r="G387" s="40">
        <v>0</v>
      </c>
      <c r="H387" s="40">
        <v>408155</v>
      </c>
      <c r="I387" s="40">
        <v>0</v>
      </c>
      <c r="J387" s="96">
        <v>0</v>
      </c>
      <c r="K387" s="96">
        <f t="shared" si="14"/>
        <v>0</v>
      </c>
      <c r="L387" s="40">
        <f t="shared" si="13"/>
        <v>-204077.5</v>
      </c>
    </row>
    <row r="388" spans="1:12" s="22" customFormat="1" ht="17.25" customHeight="1" x14ac:dyDescent="0.25">
      <c r="A388" s="153"/>
      <c r="B388" s="154"/>
      <c r="C388" s="56" t="s">
        <v>22</v>
      </c>
      <c r="D388" s="19"/>
      <c r="E388" s="130" t="s">
        <v>68</v>
      </c>
      <c r="F388" s="131"/>
      <c r="G388" s="40">
        <v>0</v>
      </c>
      <c r="H388" s="40">
        <v>267425</v>
      </c>
      <c r="I388" s="40">
        <v>255082</v>
      </c>
      <c r="J388" s="96">
        <v>95.38</v>
      </c>
      <c r="K388" s="96">
        <f t="shared" si="14"/>
        <v>9.0286587230572327E-2</v>
      </c>
      <c r="L388" s="40">
        <f t="shared" si="13"/>
        <v>121369.5</v>
      </c>
    </row>
    <row r="389" spans="1:12" ht="15.75" customHeight="1" x14ac:dyDescent="0.25">
      <c r="A389" s="155" t="s">
        <v>370</v>
      </c>
      <c r="B389" s="124"/>
      <c r="C389" s="124"/>
      <c r="D389" s="123"/>
      <c r="E389" s="123"/>
      <c r="F389" s="123"/>
      <c r="G389" s="38">
        <f>G390+G393+G398+G400+G402</f>
        <v>3361505</v>
      </c>
      <c r="H389" s="38">
        <v>3403163</v>
      </c>
      <c r="I389" s="38">
        <v>1738801</v>
      </c>
      <c r="J389" s="97">
        <v>51.09</v>
      </c>
      <c r="K389" s="97">
        <f t="shared" si="14"/>
        <v>0.61545074981028214</v>
      </c>
      <c r="L389" s="38">
        <f t="shared" si="13"/>
        <v>37219.5</v>
      </c>
    </row>
    <row r="390" spans="1:12" ht="12.95" customHeight="1" x14ac:dyDescent="0.25">
      <c r="A390" s="125" t="s">
        <v>1</v>
      </c>
      <c r="B390" s="127" t="s">
        <v>371</v>
      </c>
      <c r="C390" s="128"/>
      <c r="D390" s="129"/>
      <c r="E390" s="129"/>
      <c r="F390" s="129"/>
      <c r="G390" s="39">
        <f>SUM(G391:G392)</f>
        <v>1545584</v>
      </c>
      <c r="H390" s="39">
        <v>1548384</v>
      </c>
      <c r="I390" s="39">
        <v>815598</v>
      </c>
      <c r="J390" s="95">
        <v>52.67</v>
      </c>
      <c r="K390" s="95">
        <f t="shared" si="14"/>
        <v>0.28868191394171416</v>
      </c>
      <c r="L390" s="39">
        <f t="shared" si="13"/>
        <v>41406</v>
      </c>
    </row>
    <row r="391" spans="1:12" ht="28.5" customHeight="1" x14ac:dyDescent="0.25">
      <c r="A391" s="126"/>
      <c r="B391" s="140" t="s">
        <v>1</v>
      </c>
      <c r="C391" s="54" t="s">
        <v>22</v>
      </c>
      <c r="D391" s="18"/>
      <c r="E391" s="130" t="s">
        <v>269</v>
      </c>
      <c r="F391" s="131"/>
      <c r="G391" s="40">
        <v>0</v>
      </c>
      <c r="H391" s="40">
        <v>2800</v>
      </c>
      <c r="I391" s="40">
        <v>2800</v>
      </c>
      <c r="J391" s="96">
        <v>100</v>
      </c>
      <c r="K391" s="96">
        <f t="shared" si="14"/>
        <v>9.9106343938656005E-4</v>
      </c>
      <c r="L391" s="40">
        <f t="shared" si="13"/>
        <v>1400</v>
      </c>
    </row>
    <row r="392" spans="1:12" ht="12.95" customHeight="1" x14ac:dyDescent="0.25">
      <c r="A392" s="126"/>
      <c r="B392" s="137"/>
      <c r="C392" s="54" t="s">
        <v>22</v>
      </c>
      <c r="D392" s="18"/>
      <c r="E392" s="130" t="s">
        <v>372</v>
      </c>
      <c r="F392" s="131"/>
      <c r="G392" s="40">
        <v>1545584</v>
      </c>
      <c r="H392" s="40">
        <v>1545584</v>
      </c>
      <c r="I392" s="40">
        <v>812798</v>
      </c>
      <c r="J392" s="96">
        <v>52.59</v>
      </c>
      <c r="K392" s="96">
        <f t="shared" si="14"/>
        <v>0.28769085050232757</v>
      </c>
      <c r="L392" s="40">
        <f t="shared" si="13"/>
        <v>40006</v>
      </c>
    </row>
    <row r="393" spans="1:12" ht="12.95" customHeight="1" x14ac:dyDescent="0.25">
      <c r="A393" s="126"/>
      <c r="B393" s="127" t="s">
        <v>373</v>
      </c>
      <c r="C393" s="133"/>
      <c r="D393" s="129"/>
      <c r="E393" s="129"/>
      <c r="F393" s="129"/>
      <c r="G393" s="39">
        <f>SUM(G394:G397)</f>
        <v>1755888</v>
      </c>
      <c r="H393" s="39">
        <v>1798970</v>
      </c>
      <c r="I393" s="39">
        <v>920401</v>
      </c>
      <c r="J393" s="95">
        <v>51.16</v>
      </c>
      <c r="K393" s="95">
        <f t="shared" si="14"/>
        <v>0.32577706452672472</v>
      </c>
      <c r="L393" s="39">
        <f t="shared" ref="L393:L456" si="15">+I393-H393/2</f>
        <v>20916</v>
      </c>
    </row>
    <row r="394" spans="1:12" ht="28.5" customHeight="1" x14ac:dyDescent="0.25">
      <c r="A394" s="126"/>
      <c r="B394" s="140" t="s">
        <v>1</v>
      </c>
      <c r="C394" s="54" t="s">
        <v>22</v>
      </c>
      <c r="D394" s="18"/>
      <c r="E394" s="130" t="s">
        <v>374</v>
      </c>
      <c r="F394" s="131"/>
      <c r="G394" s="40">
        <v>0</v>
      </c>
      <c r="H394" s="40">
        <v>1424</v>
      </c>
      <c r="I394" s="40">
        <v>1424</v>
      </c>
      <c r="J394" s="96">
        <v>100</v>
      </c>
      <c r="K394" s="96">
        <f t="shared" si="14"/>
        <v>5.040265491737363E-4</v>
      </c>
      <c r="L394" s="40">
        <f t="shared" si="15"/>
        <v>712</v>
      </c>
    </row>
    <row r="395" spans="1:12" ht="12.95" customHeight="1" x14ac:dyDescent="0.25">
      <c r="A395" s="126"/>
      <c r="B395" s="137"/>
      <c r="C395" s="54" t="s">
        <v>22</v>
      </c>
      <c r="D395" s="18"/>
      <c r="E395" s="130" t="s">
        <v>375</v>
      </c>
      <c r="F395" s="131"/>
      <c r="G395" s="40">
        <v>1039017</v>
      </c>
      <c r="H395" s="40">
        <v>1039017</v>
      </c>
      <c r="I395" s="40">
        <v>530334</v>
      </c>
      <c r="J395" s="96">
        <v>51.04</v>
      </c>
      <c r="K395" s="96">
        <f t="shared" si="14"/>
        <v>0.18771237073701141</v>
      </c>
      <c r="L395" s="40">
        <f t="shared" si="15"/>
        <v>10825.5</v>
      </c>
    </row>
    <row r="396" spans="1:12" ht="27" customHeight="1" x14ac:dyDescent="0.25">
      <c r="A396" s="126"/>
      <c r="B396" s="137"/>
      <c r="C396" s="54" t="s">
        <v>22</v>
      </c>
      <c r="D396" s="18"/>
      <c r="E396" s="130" t="s">
        <v>376</v>
      </c>
      <c r="F396" s="131"/>
      <c r="G396" s="40">
        <v>502485</v>
      </c>
      <c r="H396" s="40">
        <v>544143</v>
      </c>
      <c r="I396" s="40">
        <v>280132</v>
      </c>
      <c r="J396" s="96">
        <v>51.48</v>
      </c>
      <c r="K396" s="96">
        <f t="shared" si="14"/>
        <v>9.9153065500798512E-2</v>
      </c>
      <c r="L396" s="40">
        <f t="shared" si="15"/>
        <v>8060.5</v>
      </c>
    </row>
    <row r="397" spans="1:12" ht="12.95" customHeight="1" x14ac:dyDescent="0.25">
      <c r="A397" s="126"/>
      <c r="B397" s="137"/>
      <c r="C397" s="54" t="s">
        <v>22</v>
      </c>
      <c r="D397" s="18"/>
      <c r="E397" s="130" t="s">
        <v>377</v>
      </c>
      <c r="F397" s="131"/>
      <c r="G397" s="40">
        <v>214386</v>
      </c>
      <c r="H397" s="40">
        <v>214386</v>
      </c>
      <c r="I397" s="40">
        <v>108511</v>
      </c>
      <c r="J397" s="96">
        <v>50.61</v>
      </c>
      <c r="K397" s="96">
        <f t="shared" ref="K397:K460" si="16">I397/$I$7*100</f>
        <v>3.840760173974108E-2</v>
      </c>
      <c r="L397" s="40">
        <f t="shared" si="15"/>
        <v>1318</v>
      </c>
    </row>
    <row r="398" spans="1:12" ht="12.95" customHeight="1" x14ac:dyDescent="0.25">
      <c r="A398" s="126"/>
      <c r="B398" s="127" t="s">
        <v>378</v>
      </c>
      <c r="C398" s="133"/>
      <c r="D398" s="129"/>
      <c r="E398" s="129"/>
      <c r="F398" s="129"/>
      <c r="G398" s="39">
        <f>G399</f>
        <v>3639</v>
      </c>
      <c r="H398" s="39">
        <v>3639</v>
      </c>
      <c r="I398" s="39">
        <v>268</v>
      </c>
      <c r="J398" s="95">
        <v>7.36</v>
      </c>
      <c r="K398" s="95">
        <f t="shared" si="16"/>
        <v>9.4858929198427883E-5</v>
      </c>
      <c r="L398" s="39">
        <f t="shared" si="15"/>
        <v>-1551.5</v>
      </c>
    </row>
    <row r="399" spans="1:12" s="22" customFormat="1" ht="26.25" customHeight="1" x14ac:dyDescent="0.25">
      <c r="A399" s="126"/>
      <c r="B399" s="30" t="s">
        <v>1</v>
      </c>
      <c r="C399" s="56" t="s">
        <v>22</v>
      </c>
      <c r="D399" s="21"/>
      <c r="E399" s="130" t="s">
        <v>379</v>
      </c>
      <c r="F399" s="131"/>
      <c r="G399" s="40">
        <v>3639</v>
      </c>
      <c r="H399" s="40">
        <v>3639</v>
      </c>
      <c r="I399" s="40">
        <v>268</v>
      </c>
      <c r="J399" s="96">
        <v>7.36</v>
      </c>
      <c r="K399" s="96">
        <f t="shared" si="16"/>
        <v>9.4858929198427883E-5</v>
      </c>
      <c r="L399" s="40">
        <f t="shared" si="15"/>
        <v>-1551.5</v>
      </c>
    </row>
    <row r="400" spans="1:12" ht="12.95" customHeight="1" x14ac:dyDescent="0.25">
      <c r="A400" s="126" t="s">
        <v>1</v>
      </c>
      <c r="B400" s="127" t="s">
        <v>380</v>
      </c>
      <c r="C400" s="150"/>
      <c r="D400" s="129"/>
      <c r="E400" s="129"/>
      <c r="F400" s="129"/>
      <c r="G400" s="39">
        <v>14079</v>
      </c>
      <c r="H400" s="39">
        <v>14079</v>
      </c>
      <c r="I400" s="39">
        <v>2535</v>
      </c>
      <c r="J400" s="95">
        <v>18.010000000000002</v>
      </c>
      <c r="K400" s="95">
        <f t="shared" si="16"/>
        <v>8.9726636387318925E-4</v>
      </c>
      <c r="L400" s="39">
        <f t="shared" si="15"/>
        <v>-4504.5</v>
      </c>
    </row>
    <row r="401" spans="1:12" s="22" customFormat="1" ht="12.95" customHeight="1" x14ac:dyDescent="0.25">
      <c r="A401" s="126"/>
      <c r="B401" s="30" t="s">
        <v>1</v>
      </c>
      <c r="C401" s="20" t="s">
        <v>22</v>
      </c>
      <c r="D401" s="21"/>
      <c r="E401" s="130" t="s">
        <v>282</v>
      </c>
      <c r="F401" s="131"/>
      <c r="G401" s="40">
        <v>14079</v>
      </c>
      <c r="H401" s="40">
        <v>14079</v>
      </c>
      <c r="I401" s="40">
        <v>2535</v>
      </c>
      <c r="J401" s="96">
        <v>18.010000000000002</v>
      </c>
      <c r="K401" s="96">
        <f t="shared" si="16"/>
        <v>8.9726636387318925E-4</v>
      </c>
      <c r="L401" s="40">
        <f t="shared" si="15"/>
        <v>-4504.5</v>
      </c>
    </row>
    <row r="402" spans="1:12" ht="12.95" customHeight="1" x14ac:dyDescent="0.25">
      <c r="A402" s="126"/>
      <c r="B402" s="127" t="s">
        <v>381</v>
      </c>
      <c r="C402" s="128"/>
      <c r="D402" s="129"/>
      <c r="E402" s="129"/>
      <c r="F402" s="129"/>
      <c r="G402" s="39">
        <f>SUM(G403:G405)</f>
        <v>42315</v>
      </c>
      <c r="H402" s="39">
        <v>38091</v>
      </c>
      <c r="I402" s="39">
        <v>0</v>
      </c>
      <c r="J402" s="95">
        <v>0</v>
      </c>
      <c r="K402" s="95">
        <f t="shared" si="16"/>
        <v>0</v>
      </c>
      <c r="L402" s="39">
        <f t="shared" si="15"/>
        <v>-19045.5</v>
      </c>
    </row>
    <row r="403" spans="1:12" s="22" customFormat="1" ht="12.95" customHeight="1" x14ac:dyDescent="0.25">
      <c r="A403" s="126"/>
      <c r="B403" s="149" t="s">
        <v>1</v>
      </c>
      <c r="C403" s="56" t="s">
        <v>22</v>
      </c>
      <c r="D403" s="19"/>
      <c r="E403" s="130" t="s">
        <v>291</v>
      </c>
      <c r="F403" s="131"/>
      <c r="G403" s="40">
        <v>25000</v>
      </c>
      <c r="H403" s="40">
        <v>25000</v>
      </c>
      <c r="I403" s="40">
        <v>0</v>
      </c>
      <c r="J403" s="96">
        <v>0</v>
      </c>
      <c r="K403" s="96">
        <f t="shared" si="16"/>
        <v>0</v>
      </c>
      <c r="L403" s="40">
        <f t="shared" si="15"/>
        <v>-12500</v>
      </c>
    </row>
    <row r="404" spans="1:12" s="22" customFormat="1" ht="12.95" customHeight="1" x14ac:dyDescent="0.25">
      <c r="A404" s="126"/>
      <c r="B404" s="136"/>
      <c r="C404" s="56" t="s">
        <v>22</v>
      </c>
      <c r="D404" s="19"/>
      <c r="E404" s="130" t="s">
        <v>292</v>
      </c>
      <c r="F404" s="131"/>
      <c r="G404" s="40">
        <v>13091</v>
      </c>
      <c r="H404" s="40">
        <v>13091</v>
      </c>
      <c r="I404" s="40">
        <v>0</v>
      </c>
      <c r="J404" s="96">
        <v>0</v>
      </c>
      <c r="K404" s="96">
        <f t="shared" si="16"/>
        <v>0</v>
      </c>
      <c r="L404" s="40">
        <f t="shared" si="15"/>
        <v>-6545.5</v>
      </c>
    </row>
    <row r="405" spans="1:12" s="22" customFormat="1" ht="30" customHeight="1" x14ac:dyDescent="0.25">
      <c r="A405" s="126"/>
      <c r="B405" s="136"/>
      <c r="C405" s="56" t="s">
        <v>22</v>
      </c>
      <c r="D405" s="19"/>
      <c r="E405" s="130" t="s">
        <v>459</v>
      </c>
      <c r="F405" s="131"/>
      <c r="G405" s="40">
        <v>4224</v>
      </c>
      <c r="H405" s="40">
        <v>0</v>
      </c>
      <c r="I405" s="40">
        <v>0</v>
      </c>
      <c r="J405" s="96">
        <v>0</v>
      </c>
      <c r="K405" s="96">
        <f t="shared" si="16"/>
        <v>0</v>
      </c>
      <c r="L405" s="40">
        <f t="shared" si="15"/>
        <v>0</v>
      </c>
    </row>
    <row r="406" spans="1:12" ht="15.75" customHeight="1" x14ac:dyDescent="0.25">
      <c r="A406" s="122" t="s">
        <v>382</v>
      </c>
      <c r="B406" s="123"/>
      <c r="C406" s="124"/>
      <c r="D406" s="123"/>
      <c r="E406" s="123"/>
      <c r="F406" s="123"/>
      <c r="G406" s="38">
        <f>G407+G409+G411+G413+G415+G417</f>
        <v>335300</v>
      </c>
      <c r="H406" s="38">
        <v>665300</v>
      </c>
      <c r="I406" s="38">
        <v>85659</v>
      </c>
      <c r="J406" s="97">
        <v>12.88</v>
      </c>
      <c r="K406" s="97">
        <f t="shared" si="16"/>
        <v>3.0319108269433338E-2</v>
      </c>
      <c r="L406" s="38">
        <f t="shared" si="15"/>
        <v>-246991</v>
      </c>
    </row>
    <row r="407" spans="1:12" ht="12.95" customHeight="1" x14ac:dyDescent="0.25">
      <c r="A407" s="125" t="s">
        <v>1</v>
      </c>
      <c r="B407" s="127" t="s">
        <v>383</v>
      </c>
      <c r="C407" s="128"/>
      <c r="D407" s="129"/>
      <c r="E407" s="129"/>
      <c r="F407" s="129"/>
      <c r="G407" s="39">
        <v>20000</v>
      </c>
      <c r="H407" s="39">
        <v>20000</v>
      </c>
      <c r="I407" s="39">
        <v>0</v>
      </c>
      <c r="J407" s="95">
        <v>0</v>
      </c>
      <c r="K407" s="95">
        <f t="shared" si="16"/>
        <v>0</v>
      </c>
      <c r="L407" s="39">
        <f t="shared" si="15"/>
        <v>-10000</v>
      </c>
    </row>
    <row r="408" spans="1:12" ht="12.95" customHeight="1" x14ac:dyDescent="0.25">
      <c r="A408" s="126"/>
      <c r="B408" s="28" t="s">
        <v>1</v>
      </c>
      <c r="C408" s="54" t="s">
        <v>22</v>
      </c>
      <c r="D408" s="17"/>
      <c r="E408" s="130" t="s">
        <v>384</v>
      </c>
      <c r="F408" s="131"/>
      <c r="G408" s="40">
        <v>20000</v>
      </c>
      <c r="H408" s="40">
        <v>20000</v>
      </c>
      <c r="I408" s="40">
        <v>0</v>
      </c>
      <c r="J408" s="96">
        <v>0</v>
      </c>
      <c r="K408" s="96">
        <f t="shared" si="16"/>
        <v>0</v>
      </c>
      <c r="L408" s="40">
        <f t="shared" si="15"/>
        <v>-10000</v>
      </c>
    </row>
    <row r="409" spans="1:12" ht="12.95" customHeight="1" x14ac:dyDescent="0.25">
      <c r="A409" s="126"/>
      <c r="B409" s="127" t="s">
        <v>385</v>
      </c>
      <c r="C409" s="133"/>
      <c r="D409" s="129"/>
      <c r="E409" s="129"/>
      <c r="F409" s="129"/>
      <c r="G409" s="39">
        <v>1500</v>
      </c>
      <c r="H409" s="39">
        <v>1500</v>
      </c>
      <c r="I409" s="39">
        <v>570</v>
      </c>
      <c r="J409" s="95">
        <v>38</v>
      </c>
      <c r="K409" s="95">
        <f t="shared" si="16"/>
        <v>2.0175220016083545E-4</v>
      </c>
      <c r="L409" s="39">
        <f t="shared" si="15"/>
        <v>-180</v>
      </c>
    </row>
    <row r="410" spans="1:12" ht="12.95" customHeight="1" x14ac:dyDescent="0.25">
      <c r="A410" s="126"/>
      <c r="B410" s="29"/>
      <c r="C410" s="54" t="s">
        <v>22</v>
      </c>
      <c r="D410" s="18"/>
      <c r="E410" s="130" t="s">
        <v>384</v>
      </c>
      <c r="F410" s="131"/>
      <c r="G410" s="40">
        <v>1500</v>
      </c>
      <c r="H410" s="40">
        <v>1500</v>
      </c>
      <c r="I410" s="40">
        <v>570</v>
      </c>
      <c r="J410" s="96">
        <v>38</v>
      </c>
      <c r="K410" s="96">
        <f t="shared" si="16"/>
        <v>2.0175220016083545E-4</v>
      </c>
      <c r="L410" s="40">
        <f t="shared" si="15"/>
        <v>-180</v>
      </c>
    </row>
    <row r="411" spans="1:12" ht="12.95" customHeight="1" x14ac:dyDescent="0.25">
      <c r="A411" s="126"/>
      <c r="B411" s="127" t="s">
        <v>386</v>
      </c>
      <c r="C411" s="133"/>
      <c r="D411" s="129"/>
      <c r="E411" s="129"/>
      <c r="F411" s="129"/>
      <c r="G411" s="39">
        <f>G412</f>
        <v>400</v>
      </c>
      <c r="H411" s="39">
        <v>310400</v>
      </c>
      <c r="I411" s="39">
        <v>0</v>
      </c>
      <c r="J411" s="95">
        <v>0</v>
      </c>
      <c r="K411" s="95">
        <f t="shared" si="16"/>
        <v>0</v>
      </c>
      <c r="L411" s="39">
        <f t="shared" si="15"/>
        <v>-155200</v>
      </c>
    </row>
    <row r="412" spans="1:12" ht="12.95" customHeight="1" x14ac:dyDescent="0.25">
      <c r="A412" s="126"/>
      <c r="B412" s="28" t="s">
        <v>1</v>
      </c>
      <c r="C412" s="54" t="s">
        <v>22</v>
      </c>
      <c r="D412" s="17"/>
      <c r="E412" s="130" t="s">
        <v>387</v>
      </c>
      <c r="F412" s="131"/>
      <c r="G412" s="40">
        <v>400</v>
      </c>
      <c r="H412" s="40">
        <v>310400</v>
      </c>
      <c r="I412" s="40">
        <v>0</v>
      </c>
      <c r="J412" s="96">
        <v>0</v>
      </c>
      <c r="K412" s="96">
        <f t="shared" si="16"/>
        <v>0</v>
      </c>
      <c r="L412" s="40">
        <f t="shared" si="15"/>
        <v>-155200</v>
      </c>
    </row>
    <row r="413" spans="1:12" ht="12.95" customHeight="1" x14ac:dyDescent="0.25">
      <c r="A413" s="126"/>
      <c r="B413" s="127" t="s">
        <v>388</v>
      </c>
      <c r="C413" s="133"/>
      <c r="D413" s="129"/>
      <c r="E413" s="129"/>
      <c r="F413" s="129"/>
      <c r="G413" s="39">
        <v>50000</v>
      </c>
      <c r="H413" s="39">
        <v>50000</v>
      </c>
      <c r="I413" s="39">
        <v>0</v>
      </c>
      <c r="J413" s="95">
        <v>0</v>
      </c>
      <c r="K413" s="95">
        <f t="shared" si="16"/>
        <v>0</v>
      </c>
      <c r="L413" s="39">
        <f t="shared" si="15"/>
        <v>-25000</v>
      </c>
    </row>
    <row r="414" spans="1:12" ht="12.95" customHeight="1" x14ac:dyDescent="0.25">
      <c r="A414" s="126"/>
      <c r="B414" s="28" t="s">
        <v>1</v>
      </c>
      <c r="C414" s="54" t="s">
        <v>22</v>
      </c>
      <c r="D414" s="17"/>
      <c r="E414" s="130" t="s">
        <v>51</v>
      </c>
      <c r="F414" s="131"/>
      <c r="G414" s="40">
        <v>50000</v>
      </c>
      <c r="H414" s="40">
        <v>50000</v>
      </c>
      <c r="I414" s="40">
        <v>0</v>
      </c>
      <c r="J414" s="96">
        <v>0</v>
      </c>
      <c r="K414" s="96">
        <f t="shared" si="16"/>
        <v>0</v>
      </c>
      <c r="L414" s="40">
        <f t="shared" si="15"/>
        <v>-25000</v>
      </c>
    </row>
    <row r="415" spans="1:12" ht="12.95" customHeight="1" x14ac:dyDescent="0.25">
      <c r="A415" s="126"/>
      <c r="B415" s="127" t="s">
        <v>389</v>
      </c>
      <c r="C415" s="133"/>
      <c r="D415" s="129"/>
      <c r="E415" s="129"/>
      <c r="F415" s="129"/>
      <c r="G415" s="39">
        <v>1000</v>
      </c>
      <c r="H415" s="39">
        <v>1000</v>
      </c>
      <c r="I415" s="39">
        <v>0</v>
      </c>
      <c r="J415" s="95">
        <v>0</v>
      </c>
      <c r="K415" s="95">
        <f t="shared" si="16"/>
        <v>0</v>
      </c>
      <c r="L415" s="39">
        <f t="shared" si="15"/>
        <v>-500</v>
      </c>
    </row>
    <row r="416" spans="1:12" ht="12.95" customHeight="1" x14ac:dyDescent="0.25">
      <c r="A416" s="126"/>
      <c r="B416" s="28" t="s">
        <v>1</v>
      </c>
      <c r="C416" s="54" t="s">
        <v>22</v>
      </c>
      <c r="D416" s="17"/>
      <c r="E416" s="130" t="s">
        <v>390</v>
      </c>
      <c r="F416" s="131"/>
      <c r="G416" s="40">
        <v>1000</v>
      </c>
      <c r="H416" s="40">
        <v>1000</v>
      </c>
      <c r="I416" s="40">
        <v>0</v>
      </c>
      <c r="J416" s="96">
        <v>0</v>
      </c>
      <c r="K416" s="96">
        <f t="shared" si="16"/>
        <v>0</v>
      </c>
      <c r="L416" s="40">
        <f t="shared" si="15"/>
        <v>-500</v>
      </c>
    </row>
    <row r="417" spans="1:12" ht="12.95" customHeight="1" x14ac:dyDescent="0.25">
      <c r="A417" s="126"/>
      <c r="B417" s="127" t="s">
        <v>391</v>
      </c>
      <c r="C417" s="133"/>
      <c r="D417" s="129"/>
      <c r="E417" s="129"/>
      <c r="F417" s="129"/>
      <c r="G417" s="39">
        <f>SUM(G418:G420)</f>
        <v>262400</v>
      </c>
      <c r="H417" s="39">
        <v>282400</v>
      </c>
      <c r="I417" s="39">
        <v>85089</v>
      </c>
      <c r="J417" s="95">
        <v>30.13</v>
      </c>
      <c r="K417" s="95">
        <f t="shared" si="16"/>
        <v>3.0117356069272502E-2</v>
      </c>
      <c r="L417" s="39">
        <f t="shared" si="15"/>
        <v>-56111</v>
      </c>
    </row>
    <row r="418" spans="1:12" ht="12.95" customHeight="1" x14ac:dyDescent="0.25">
      <c r="A418" s="126"/>
      <c r="B418" s="140" t="s">
        <v>1</v>
      </c>
      <c r="C418" s="54" t="s">
        <v>22</v>
      </c>
      <c r="D418" s="18"/>
      <c r="E418" s="130" t="s">
        <v>392</v>
      </c>
      <c r="F418" s="131"/>
      <c r="G418" s="40">
        <v>160400</v>
      </c>
      <c r="H418" s="40">
        <v>160400</v>
      </c>
      <c r="I418" s="40">
        <v>75640</v>
      </c>
      <c r="J418" s="96">
        <v>47.16</v>
      </c>
      <c r="K418" s="96">
        <f t="shared" si="16"/>
        <v>2.6772870912571214E-2</v>
      </c>
      <c r="L418" s="40">
        <f t="shared" si="15"/>
        <v>-4560</v>
      </c>
    </row>
    <row r="419" spans="1:12" ht="24.75" customHeight="1" x14ac:dyDescent="0.25">
      <c r="A419" s="126"/>
      <c r="B419" s="137"/>
      <c r="C419" s="54" t="s">
        <v>22</v>
      </c>
      <c r="D419" s="18"/>
      <c r="E419" s="130" t="s">
        <v>393</v>
      </c>
      <c r="F419" s="131"/>
      <c r="G419" s="40">
        <v>60000</v>
      </c>
      <c r="H419" s="40">
        <v>60000</v>
      </c>
      <c r="I419" s="40">
        <v>0</v>
      </c>
      <c r="J419" s="96">
        <v>0</v>
      </c>
      <c r="K419" s="96">
        <f t="shared" si="16"/>
        <v>0</v>
      </c>
      <c r="L419" s="40">
        <f t="shared" si="15"/>
        <v>-30000</v>
      </c>
    </row>
    <row r="420" spans="1:12" ht="12.95" customHeight="1" x14ac:dyDescent="0.25">
      <c r="A420" s="126" t="s">
        <v>1</v>
      </c>
      <c r="B420" s="137"/>
      <c r="C420" s="54" t="s">
        <v>22</v>
      </c>
      <c r="D420" s="18"/>
      <c r="E420" s="130" t="s">
        <v>384</v>
      </c>
      <c r="F420" s="131"/>
      <c r="G420" s="40">
        <v>42000</v>
      </c>
      <c r="H420" s="40">
        <v>62000</v>
      </c>
      <c r="I420" s="40">
        <v>9449</v>
      </c>
      <c r="J420" s="96">
        <v>15.24</v>
      </c>
      <c r="K420" s="96">
        <f t="shared" si="16"/>
        <v>3.3444851567012877E-3</v>
      </c>
      <c r="L420" s="40">
        <f t="shared" si="15"/>
        <v>-21551</v>
      </c>
    </row>
    <row r="421" spans="1:12" ht="18" customHeight="1" x14ac:dyDescent="0.25">
      <c r="A421" s="122" t="s">
        <v>394</v>
      </c>
      <c r="B421" s="123"/>
      <c r="C421" s="124"/>
      <c r="D421" s="123"/>
      <c r="E421" s="123"/>
      <c r="F421" s="123"/>
      <c r="G421" s="38">
        <f>G422+G424+G432+G434+G443+G447+G456+G458+G460</f>
        <v>71778859</v>
      </c>
      <c r="H421" s="38">
        <v>75467596</v>
      </c>
      <c r="I421" s="38">
        <v>24927891</v>
      </c>
      <c r="J421" s="97">
        <v>33.03</v>
      </c>
      <c r="K421" s="97">
        <f t="shared" si="16"/>
        <v>8.8232576396833124</v>
      </c>
      <c r="L421" s="38">
        <f t="shared" si="15"/>
        <v>-12805907</v>
      </c>
    </row>
    <row r="422" spans="1:12" ht="12.95" customHeight="1" x14ac:dyDescent="0.25">
      <c r="A422" s="125" t="s">
        <v>1</v>
      </c>
      <c r="B422" s="127" t="s">
        <v>395</v>
      </c>
      <c r="C422" s="128"/>
      <c r="D422" s="129"/>
      <c r="E422" s="129"/>
      <c r="F422" s="129"/>
      <c r="G422" s="39">
        <f>G423</f>
        <v>1198000</v>
      </c>
      <c r="H422" s="39">
        <v>1197000</v>
      </c>
      <c r="I422" s="39">
        <v>366929</v>
      </c>
      <c r="J422" s="95">
        <v>30.65</v>
      </c>
      <c r="K422" s="95">
        <f t="shared" si="16"/>
        <v>0.12987497026809683</v>
      </c>
      <c r="L422" s="39">
        <f t="shared" si="15"/>
        <v>-231571</v>
      </c>
    </row>
    <row r="423" spans="1:12" s="22" customFormat="1" ht="12.95" customHeight="1" x14ac:dyDescent="0.25">
      <c r="A423" s="126"/>
      <c r="B423" s="30" t="s">
        <v>1</v>
      </c>
      <c r="C423" s="56" t="s">
        <v>22</v>
      </c>
      <c r="D423" s="21"/>
      <c r="E423" s="130" t="s">
        <v>396</v>
      </c>
      <c r="F423" s="131"/>
      <c r="G423" s="40">
        <v>1198000</v>
      </c>
      <c r="H423" s="40">
        <v>1197000</v>
      </c>
      <c r="I423" s="40">
        <v>366929</v>
      </c>
      <c r="J423" s="96">
        <v>30.65</v>
      </c>
      <c r="K423" s="96">
        <f t="shared" si="16"/>
        <v>0.12987497026809683</v>
      </c>
      <c r="L423" s="40">
        <f t="shared" si="15"/>
        <v>-231571</v>
      </c>
    </row>
    <row r="424" spans="1:12" ht="12.95" customHeight="1" x14ac:dyDescent="0.25">
      <c r="A424" s="126"/>
      <c r="B424" s="127" t="s">
        <v>397</v>
      </c>
      <c r="C424" s="133"/>
      <c r="D424" s="129"/>
      <c r="E424" s="129"/>
      <c r="F424" s="129"/>
      <c r="G424" s="39">
        <f>SUM(G425:G431)</f>
        <v>32758293</v>
      </c>
      <c r="H424" s="39">
        <v>33071763</v>
      </c>
      <c r="I424" s="39">
        <v>8945284</v>
      </c>
      <c r="J424" s="95">
        <v>27.05</v>
      </c>
      <c r="K424" s="95">
        <f t="shared" si="16"/>
        <v>3.1661942597605588</v>
      </c>
      <c r="L424" s="39">
        <f t="shared" si="15"/>
        <v>-7590597.5</v>
      </c>
    </row>
    <row r="425" spans="1:12" s="22" customFormat="1" ht="12.95" customHeight="1" x14ac:dyDescent="0.25">
      <c r="A425" s="126"/>
      <c r="B425" s="149" t="s">
        <v>1</v>
      </c>
      <c r="C425" s="56" t="s">
        <v>22</v>
      </c>
      <c r="D425" s="19"/>
      <c r="E425" s="130" t="s">
        <v>398</v>
      </c>
      <c r="F425" s="131"/>
      <c r="G425" s="40">
        <v>4930000</v>
      </c>
      <c r="H425" s="40">
        <v>4946000</v>
      </c>
      <c r="I425" s="40">
        <v>2590000</v>
      </c>
      <c r="J425" s="96">
        <v>52.37</v>
      </c>
      <c r="K425" s="96">
        <f t="shared" si="16"/>
        <v>0.91673368143256795</v>
      </c>
      <c r="L425" s="40">
        <f t="shared" si="15"/>
        <v>117000</v>
      </c>
    </row>
    <row r="426" spans="1:12" s="22" customFormat="1" ht="12.95" customHeight="1" x14ac:dyDescent="0.25">
      <c r="A426" s="126"/>
      <c r="B426" s="136"/>
      <c r="C426" s="56" t="s">
        <v>22</v>
      </c>
      <c r="D426" s="19"/>
      <c r="E426" s="130" t="s">
        <v>399</v>
      </c>
      <c r="F426" s="131"/>
      <c r="G426" s="40">
        <v>9500000</v>
      </c>
      <c r="H426" s="40">
        <v>11000000</v>
      </c>
      <c r="I426" s="40">
        <v>5510000</v>
      </c>
      <c r="J426" s="96">
        <v>50.09</v>
      </c>
      <c r="K426" s="96">
        <f t="shared" si="16"/>
        <v>1.9502712682214092</v>
      </c>
      <c r="L426" s="40">
        <f t="shared" si="15"/>
        <v>10000</v>
      </c>
    </row>
    <row r="427" spans="1:12" s="22" customFormat="1" ht="12.95" customHeight="1" x14ac:dyDescent="0.25">
      <c r="A427" s="126"/>
      <c r="B427" s="136"/>
      <c r="C427" s="56" t="s">
        <v>22</v>
      </c>
      <c r="D427" s="19"/>
      <c r="E427" s="130" t="s">
        <v>400</v>
      </c>
      <c r="F427" s="131"/>
      <c r="G427" s="40">
        <v>500000</v>
      </c>
      <c r="H427" s="40">
        <v>500000</v>
      </c>
      <c r="I427" s="40">
        <v>250000</v>
      </c>
      <c r="J427" s="96">
        <v>50</v>
      </c>
      <c r="K427" s="96">
        <f t="shared" si="16"/>
        <v>8.8487807088085707E-2</v>
      </c>
      <c r="L427" s="40">
        <f t="shared" si="15"/>
        <v>0</v>
      </c>
    </row>
    <row r="428" spans="1:12" s="22" customFormat="1" ht="37.5" customHeight="1" x14ac:dyDescent="0.25">
      <c r="A428" s="126"/>
      <c r="B428" s="136"/>
      <c r="C428" s="56" t="s">
        <v>22</v>
      </c>
      <c r="D428" s="19"/>
      <c r="E428" s="130" t="s">
        <v>401</v>
      </c>
      <c r="F428" s="131"/>
      <c r="G428" s="40">
        <v>1500000</v>
      </c>
      <c r="H428" s="40">
        <v>0</v>
      </c>
      <c r="I428" s="40">
        <v>0</v>
      </c>
      <c r="J428" s="96">
        <v>0</v>
      </c>
      <c r="K428" s="96">
        <f t="shared" si="16"/>
        <v>0</v>
      </c>
      <c r="L428" s="40">
        <f t="shared" si="15"/>
        <v>0</v>
      </c>
    </row>
    <row r="429" spans="1:12" s="22" customFormat="1" ht="26.25" customHeight="1" x14ac:dyDescent="0.25">
      <c r="A429" s="126"/>
      <c r="B429" s="136"/>
      <c r="C429" s="56" t="s">
        <v>22</v>
      </c>
      <c r="D429" s="19"/>
      <c r="E429" s="130" t="s">
        <v>402</v>
      </c>
      <c r="F429" s="131"/>
      <c r="G429" s="40">
        <v>0</v>
      </c>
      <c r="H429" s="40">
        <v>237214</v>
      </c>
      <c r="I429" s="40">
        <v>210969</v>
      </c>
      <c r="J429" s="96">
        <v>88.94</v>
      </c>
      <c r="K429" s="96">
        <f t="shared" si="16"/>
        <v>7.4672736694265412E-2</v>
      </c>
      <c r="L429" s="40">
        <f t="shared" si="15"/>
        <v>92362</v>
      </c>
    </row>
    <row r="430" spans="1:12" s="22" customFormat="1" ht="12.95" customHeight="1" x14ac:dyDescent="0.25">
      <c r="A430" s="126"/>
      <c r="B430" s="136"/>
      <c r="C430" s="56" t="s">
        <v>26</v>
      </c>
      <c r="D430" s="19" t="s">
        <v>33</v>
      </c>
      <c r="E430" s="130" t="s">
        <v>403</v>
      </c>
      <c r="F430" s="131"/>
      <c r="G430" s="40">
        <v>14268293</v>
      </c>
      <c r="H430" s="40">
        <v>14268293</v>
      </c>
      <c r="I430" s="40">
        <v>326998</v>
      </c>
      <c r="J430" s="96">
        <v>2.29</v>
      </c>
      <c r="K430" s="96">
        <f t="shared" si="16"/>
        <v>0.11574134376875943</v>
      </c>
      <c r="L430" s="40">
        <f t="shared" si="15"/>
        <v>-6807148.5</v>
      </c>
    </row>
    <row r="431" spans="1:12" s="22" customFormat="1" ht="12.95" customHeight="1" x14ac:dyDescent="0.25">
      <c r="A431" s="126"/>
      <c r="B431" s="136"/>
      <c r="C431" s="56" t="s">
        <v>26</v>
      </c>
      <c r="D431" s="19" t="s">
        <v>33</v>
      </c>
      <c r="E431" s="130" t="s">
        <v>404</v>
      </c>
      <c r="F431" s="131"/>
      <c r="G431" s="40">
        <v>2060000</v>
      </c>
      <c r="H431" s="40">
        <v>2120256</v>
      </c>
      <c r="I431" s="40">
        <v>57317</v>
      </c>
      <c r="J431" s="96">
        <v>2.7</v>
      </c>
      <c r="K431" s="96">
        <f t="shared" si="16"/>
        <v>2.0287422555471234E-2</v>
      </c>
      <c r="L431" s="40">
        <f t="shared" si="15"/>
        <v>-1002811</v>
      </c>
    </row>
    <row r="432" spans="1:12" ht="12.95" customHeight="1" x14ac:dyDescent="0.25">
      <c r="A432" s="126"/>
      <c r="B432" s="127" t="s">
        <v>405</v>
      </c>
      <c r="C432" s="133"/>
      <c r="D432" s="129"/>
      <c r="E432" s="129"/>
      <c r="F432" s="129"/>
      <c r="G432" s="39">
        <v>300000</v>
      </c>
      <c r="H432" s="39">
        <v>300000</v>
      </c>
      <c r="I432" s="39">
        <v>150000</v>
      </c>
      <c r="J432" s="95">
        <v>50</v>
      </c>
      <c r="K432" s="95">
        <f t="shared" si="16"/>
        <v>5.3092684252851435E-2</v>
      </c>
      <c r="L432" s="39">
        <f t="shared" si="15"/>
        <v>0</v>
      </c>
    </row>
    <row r="433" spans="1:12" s="22" customFormat="1" ht="12.95" customHeight="1" x14ac:dyDescent="0.25">
      <c r="A433" s="126"/>
      <c r="B433" s="30" t="s">
        <v>1</v>
      </c>
      <c r="C433" s="56" t="s">
        <v>22</v>
      </c>
      <c r="D433" s="21"/>
      <c r="E433" s="130" t="s">
        <v>406</v>
      </c>
      <c r="F433" s="131"/>
      <c r="G433" s="40">
        <v>300000</v>
      </c>
      <c r="H433" s="40">
        <v>300000</v>
      </c>
      <c r="I433" s="40">
        <v>150000</v>
      </c>
      <c r="J433" s="96">
        <v>50</v>
      </c>
      <c r="K433" s="96">
        <f t="shared" si="16"/>
        <v>5.3092684252851435E-2</v>
      </c>
      <c r="L433" s="40">
        <f t="shared" si="15"/>
        <v>0</v>
      </c>
    </row>
    <row r="434" spans="1:12" ht="12.95" customHeight="1" x14ac:dyDescent="0.25">
      <c r="A434" s="126"/>
      <c r="B434" s="127" t="s">
        <v>407</v>
      </c>
      <c r="C434" s="133"/>
      <c r="D434" s="129"/>
      <c r="E434" s="129"/>
      <c r="F434" s="129"/>
      <c r="G434" s="39">
        <f>SUM(G435:G442)</f>
        <v>10175619</v>
      </c>
      <c r="H434" s="39">
        <v>10924440</v>
      </c>
      <c r="I434" s="39">
        <v>3247690</v>
      </c>
      <c r="J434" s="95">
        <v>29.73</v>
      </c>
      <c r="K434" s="95">
        <f t="shared" si="16"/>
        <v>1.1495238648076203</v>
      </c>
      <c r="L434" s="39">
        <f t="shared" si="15"/>
        <v>-2214530</v>
      </c>
    </row>
    <row r="435" spans="1:12" ht="28.5" customHeight="1" x14ac:dyDescent="0.25">
      <c r="A435" s="126"/>
      <c r="B435" s="140" t="s">
        <v>1</v>
      </c>
      <c r="C435" s="54" t="s">
        <v>22</v>
      </c>
      <c r="D435" s="18"/>
      <c r="E435" s="130" t="s">
        <v>408</v>
      </c>
      <c r="F435" s="131"/>
      <c r="G435" s="40">
        <v>6155231</v>
      </c>
      <c r="H435" s="40">
        <v>6283416</v>
      </c>
      <c r="I435" s="40">
        <v>3019000</v>
      </c>
      <c r="J435" s="96">
        <v>48.05</v>
      </c>
      <c r="K435" s="96">
        <f t="shared" si="16"/>
        <v>1.0685787583957231</v>
      </c>
      <c r="L435" s="40">
        <f t="shared" si="15"/>
        <v>-122708</v>
      </c>
    </row>
    <row r="436" spans="1:12" ht="39.75" customHeight="1" x14ac:dyDescent="0.25">
      <c r="A436" s="126"/>
      <c r="B436" s="137"/>
      <c r="C436" s="54" t="s">
        <v>22</v>
      </c>
      <c r="D436" s="18"/>
      <c r="E436" s="130" t="s">
        <v>409</v>
      </c>
      <c r="F436" s="131"/>
      <c r="G436" s="40">
        <v>308858</v>
      </c>
      <c r="H436" s="40">
        <v>308858</v>
      </c>
      <c r="I436" s="40">
        <v>228690</v>
      </c>
      <c r="J436" s="96">
        <v>74.040000000000006</v>
      </c>
      <c r="K436" s="96">
        <f t="shared" si="16"/>
        <v>8.0945106411897297E-2</v>
      </c>
      <c r="L436" s="40">
        <f t="shared" si="15"/>
        <v>74261</v>
      </c>
    </row>
    <row r="437" spans="1:12" ht="26.25" customHeight="1" x14ac:dyDescent="0.25">
      <c r="A437" s="126" t="s">
        <v>1</v>
      </c>
      <c r="B437" s="137"/>
      <c r="C437" s="54" t="s">
        <v>22</v>
      </c>
      <c r="D437" s="18"/>
      <c r="E437" s="130" t="s">
        <v>410</v>
      </c>
      <c r="F437" s="131"/>
      <c r="G437" s="40">
        <v>50000</v>
      </c>
      <c r="H437" s="40">
        <v>50000</v>
      </c>
      <c r="I437" s="40">
        <v>0</v>
      </c>
      <c r="J437" s="96">
        <v>0</v>
      </c>
      <c r="K437" s="96">
        <f t="shared" si="16"/>
        <v>0</v>
      </c>
      <c r="L437" s="40">
        <f t="shared" si="15"/>
        <v>-25000</v>
      </c>
    </row>
    <row r="438" spans="1:12" ht="27" customHeight="1" x14ac:dyDescent="0.25">
      <c r="A438" s="126"/>
      <c r="B438" s="137"/>
      <c r="C438" s="54" t="s">
        <v>22</v>
      </c>
      <c r="D438" s="18"/>
      <c r="E438" s="130" t="s">
        <v>411</v>
      </c>
      <c r="F438" s="131"/>
      <c r="G438" s="40">
        <v>0</v>
      </c>
      <c r="H438" s="40">
        <v>37850</v>
      </c>
      <c r="I438" s="40">
        <v>0</v>
      </c>
      <c r="J438" s="96">
        <v>0</v>
      </c>
      <c r="K438" s="96">
        <f t="shared" si="16"/>
        <v>0</v>
      </c>
      <c r="L438" s="40">
        <f t="shared" si="15"/>
        <v>-18925</v>
      </c>
    </row>
    <row r="439" spans="1:12" ht="25.5" customHeight="1" x14ac:dyDescent="0.25">
      <c r="A439" s="126"/>
      <c r="B439" s="137"/>
      <c r="C439" s="54" t="s">
        <v>22</v>
      </c>
      <c r="D439" s="18"/>
      <c r="E439" s="130" t="s">
        <v>412</v>
      </c>
      <c r="F439" s="131"/>
      <c r="G439" s="40">
        <v>0</v>
      </c>
      <c r="H439" s="40">
        <v>363786</v>
      </c>
      <c r="I439" s="40">
        <v>0</v>
      </c>
      <c r="J439" s="96">
        <v>0</v>
      </c>
      <c r="K439" s="96">
        <f t="shared" si="16"/>
        <v>0</v>
      </c>
      <c r="L439" s="40">
        <f t="shared" si="15"/>
        <v>-181893</v>
      </c>
    </row>
    <row r="440" spans="1:12" ht="30" customHeight="1" x14ac:dyDescent="0.25">
      <c r="A440" s="126"/>
      <c r="B440" s="137"/>
      <c r="C440" s="54" t="s">
        <v>26</v>
      </c>
      <c r="D440" s="18"/>
      <c r="E440" s="130" t="s">
        <v>410</v>
      </c>
      <c r="F440" s="131"/>
      <c r="G440" s="40">
        <v>150000</v>
      </c>
      <c r="H440" s="40">
        <v>350000</v>
      </c>
      <c r="I440" s="40">
        <v>0</v>
      </c>
      <c r="J440" s="96">
        <v>0</v>
      </c>
      <c r="K440" s="96">
        <f t="shared" si="16"/>
        <v>0</v>
      </c>
      <c r="L440" s="40">
        <f t="shared" si="15"/>
        <v>-175000</v>
      </c>
    </row>
    <row r="441" spans="1:12" ht="27" customHeight="1" x14ac:dyDescent="0.25">
      <c r="A441" s="126"/>
      <c r="B441" s="137"/>
      <c r="C441" s="54" t="s">
        <v>26</v>
      </c>
      <c r="D441" s="18"/>
      <c r="E441" s="130" t="s">
        <v>413</v>
      </c>
      <c r="F441" s="131"/>
      <c r="G441" s="40">
        <v>3511530</v>
      </c>
      <c r="H441" s="40">
        <v>3511530</v>
      </c>
      <c r="I441" s="40">
        <v>0</v>
      </c>
      <c r="J441" s="96">
        <v>0</v>
      </c>
      <c r="K441" s="96">
        <f t="shared" si="16"/>
        <v>0</v>
      </c>
      <c r="L441" s="40">
        <f t="shared" si="15"/>
        <v>-1755765</v>
      </c>
    </row>
    <row r="442" spans="1:12" ht="26.25" customHeight="1" x14ac:dyDescent="0.25">
      <c r="A442" s="126"/>
      <c r="B442" s="137"/>
      <c r="C442" s="54" t="s">
        <v>26</v>
      </c>
      <c r="D442" s="18"/>
      <c r="E442" s="130" t="s">
        <v>414</v>
      </c>
      <c r="F442" s="131"/>
      <c r="G442" s="40">
        <v>0</v>
      </c>
      <c r="H442" s="40">
        <v>19000</v>
      </c>
      <c r="I442" s="40">
        <v>0</v>
      </c>
      <c r="J442" s="96">
        <v>0</v>
      </c>
      <c r="K442" s="96">
        <f t="shared" si="16"/>
        <v>0</v>
      </c>
      <c r="L442" s="40">
        <f t="shared" si="15"/>
        <v>-9500</v>
      </c>
    </row>
    <row r="443" spans="1:12" ht="12.95" customHeight="1" x14ac:dyDescent="0.25">
      <c r="A443" s="104" t="s">
        <v>1</v>
      </c>
      <c r="B443" s="127" t="s">
        <v>415</v>
      </c>
      <c r="C443" s="133"/>
      <c r="D443" s="129"/>
      <c r="E443" s="129"/>
      <c r="F443" s="129"/>
      <c r="G443" s="39">
        <f>SUM(G444:G446)</f>
        <v>10838400</v>
      </c>
      <c r="H443" s="39">
        <v>11042678</v>
      </c>
      <c r="I443" s="39">
        <v>5363328</v>
      </c>
      <c r="J443" s="95">
        <v>48.57</v>
      </c>
      <c r="K443" s="95">
        <f t="shared" si="16"/>
        <v>1.8983565336565145</v>
      </c>
      <c r="L443" s="39">
        <f t="shared" si="15"/>
        <v>-158011</v>
      </c>
    </row>
    <row r="444" spans="1:12" ht="15.75" customHeight="1" x14ac:dyDescent="0.25">
      <c r="A444" s="104"/>
      <c r="B444" s="140" t="s">
        <v>1</v>
      </c>
      <c r="C444" s="54" t="s">
        <v>22</v>
      </c>
      <c r="D444" s="18"/>
      <c r="E444" s="130" t="s">
        <v>416</v>
      </c>
      <c r="F444" s="131"/>
      <c r="G444" s="40">
        <v>10588400</v>
      </c>
      <c r="H444" s="40">
        <v>10792678</v>
      </c>
      <c r="I444" s="40">
        <v>5337880</v>
      </c>
      <c r="J444" s="96">
        <v>49.46</v>
      </c>
      <c r="K444" s="96">
        <f t="shared" si="16"/>
        <v>1.8893491827974038</v>
      </c>
      <c r="L444" s="40">
        <f t="shared" si="15"/>
        <v>-58459</v>
      </c>
    </row>
    <row r="445" spans="1:12" ht="37.5" customHeight="1" x14ac:dyDescent="0.25">
      <c r="A445" s="104"/>
      <c r="B445" s="137"/>
      <c r="C445" s="54" t="s">
        <v>22</v>
      </c>
      <c r="D445" s="18"/>
      <c r="E445" s="130" t="s">
        <v>417</v>
      </c>
      <c r="F445" s="131"/>
      <c r="G445" s="40">
        <v>250000</v>
      </c>
      <c r="H445" s="40">
        <v>0</v>
      </c>
      <c r="I445" s="40">
        <v>0</v>
      </c>
      <c r="J445" s="96">
        <v>0</v>
      </c>
      <c r="K445" s="96">
        <f t="shared" si="16"/>
        <v>0</v>
      </c>
      <c r="L445" s="40">
        <f t="shared" si="15"/>
        <v>0</v>
      </c>
    </row>
    <row r="446" spans="1:12" ht="27.75" customHeight="1" x14ac:dyDescent="0.25">
      <c r="A446" s="104"/>
      <c r="B446" s="137"/>
      <c r="C446" s="54" t="s">
        <v>22</v>
      </c>
      <c r="D446" s="18"/>
      <c r="E446" s="130" t="s">
        <v>418</v>
      </c>
      <c r="F446" s="131"/>
      <c r="G446" s="40">
        <v>0</v>
      </c>
      <c r="H446" s="40">
        <v>250000</v>
      </c>
      <c r="I446" s="40">
        <v>25448</v>
      </c>
      <c r="J446" s="96">
        <v>10.18</v>
      </c>
      <c r="K446" s="96">
        <f t="shared" si="16"/>
        <v>9.0073508591104207E-3</v>
      </c>
      <c r="L446" s="40">
        <f t="shared" si="15"/>
        <v>-99552</v>
      </c>
    </row>
    <row r="447" spans="1:12" ht="12.95" customHeight="1" x14ac:dyDescent="0.25">
      <c r="A447" s="104"/>
      <c r="B447" s="127" t="s">
        <v>419</v>
      </c>
      <c r="C447" s="133"/>
      <c r="D447" s="129"/>
      <c r="E447" s="129"/>
      <c r="F447" s="129"/>
      <c r="G447" s="39">
        <f>SUM(G448:G455)</f>
        <v>14514751</v>
      </c>
      <c r="H447" s="39">
        <f>SUM(H448:H455)</f>
        <v>15596863</v>
      </c>
      <c r="I447" s="39">
        <v>5116705</v>
      </c>
      <c r="J447" s="95">
        <v>32.81</v>
      </c>
      <c r="K447" s="95">
        <f t="shared" si="16"/>
        <v>1.8110640198665744</v>
      </c>
      <c r="L447" s="39">
        <f t="shared" si="15"/>
        <v>-2681726.5</v>
      </c>
    </row>
    <row r="448" spans="1:12" ht="15.75" customHeight="1" x14ac:dyDescent="0.25">
      <c r="A448" s="104"/>
      <c r="B448" s="106" t="s">
        <v>1</v>
      </c>
      <c r="C448" s="54" t="s">
        <v>22</v>
      </c>
      <c r="D448" s="18"/>
      <c r="E448" s="130" t="s">
        <v>420</v>
      </c>
      <c r="F448" s="131"/>
      <c r="G448" s="40">
        <v>6976564</v>
      </c>
      <c r="H448" s="40">
        <v>7426101</v>
      </c>
      <c r="I448" s="40">
        <v>3719646</v>
      </c>
      <c r="J448" s="96">
        <v>50.09</v>
      </c>
      <c r="K448" s="96">
        <f t="shared" si="16"/>
        <v>1.3165732707358788</v>
      </c>
      <c r="L448" s="40">
        <f t="shared" si="15"/>
        <v>6595.5</v>
      </c>
    </row>
    <row r="449" spans="1:12" ht="49.5" customHeight="1" x14ac:dyDescent="0.25">
      <c r="A449" s="117"/>
      <c r="B449" s="118"/>
      <c r="C449" s="54" t="s">
        <v>22</v>
      </c>
      <c r="D449" s="18"/>
      <c r="E449" s="130" t="s">
        <v>421</v>
      </c>
      <c r="F449" s="131"/>
      <c r="G449" s="40">
        <v>0</v>
      </c>
      <c r="H449" s="40">
        <v>205000</v>
      </c>
      <c r="I449" s="40">
        <v>180499</v>
      </c>
      <c r="J449" s="96">
        <v>88.05</v>
      </c>
      <c r="K449" s="96">
        <f t="shared" si="16"/>
        <v>6.3887842766369538E-2</v>
      </c>
      <c r="L449" s="40">
        <f t="shared" si="15"/>
        <v>77999</v>
      </c>
    </row>
    <row r="450" spans="1:12" ht="42.75" customHeight="1" x14ac:dyDescent="0.25">
      <c r="A450" s="104"/>
      <c r="B450" s="105"/>
      <c r="C450" s="54" t="s">
        <v>22</v>
      </c>
      <c r="D450" s="18"/>
      <c r="E450" s="130" t="s">
        <v>422</v>
      </c>
      <c r="F450" s="131"/>
      <c r="G450" s="40">
        <v>200000</v>
      </c>
      <c r="H450" s="40">
        <v>0</v>
      </c>
      <c r="I450" s="40">
        <v>0</v>
      </c>
      <c r="J450" s="96">
        <v>0</v>
      </c>
      <c r="K450" s="96">
        <f t="shared" si="16"/>
        <v>0</v>
      </c>
      <c r="L450" s="40">
        <f t="shared" si="15"/>
        <v>0</v>
      </c>
    </row>
    <row r="451" spans="1:12" ht="39.75" customHeight="1" x14ac:dyDescent="0.25">
      <c r="A451" s="104"/>
      <c r="B451" s="105"/>
      <c r="C451" s="54" t="s">
        <v>22</v>
      </c>
      <c r="D451" s="18"/>
      <c r="E451" s="130" t="s">
        <v>423</v>
      </c>
      <c r="F451" s="131"/>
      <c r="G451" s="40">
        <v>500000</v>
      </c>
      <c r="H451" s="40">
        <v>0</v>
      </c>
      <c r="I451" s="40">
        <v>0</v>
      </c>
      <c r="J451" s="96">
        <v>0</v>
      </c>
      <c r="K451" s="96">
        <f t="shared" si="16"/>
        <v>0</v>
      </c>
      <c r="L451" s="40">
        <f t="shared" si="15"/>
        <v>0</v>
      </c>
    </row>
    <row r="452" spans="1:12" ht="30.75" customHeight="1" x14ac:dyDescent="0.25">
      <c r="A452" s="104"/>
      <c r="B452" s="105"/>
      <c r="C452" s="54" t="s">
        <v>22</v>
      </c>
      <c r="D452" s="18"/>
      <c r="E452" s="130" t="s">
        <v>424</v>
      </c>
      <c r="F452" s="131"/>
      <c r="G452" s="40">
        <v>0</v>
      </c>
      <c r="H452" s="40">
        <v>700000</v>
      </c>
      <c r="I452" s="40">
        <v>0</v>
      </c>
      <c r="J452" s="96">
        <v>0</v>
      </c>
      <c r="K452" s="96">
        <f t="shared" si="16"/>
        <v>0</v>
      </c>
      <c r="L452" s="40">
        <f t="shared" si="15"/>
        <v>-350000</v>
      </c>
    </row>
    <row r="453" spans="1:12" ht="27.75" customHeight="1" x14ac:dyDescent="0.25">
      <c r="A453" s="126" t="s">
        <v>1</v>
      </c>
      <c r="B453" s="137"/>
      <c r="C453" s="54" t="s">
        <v>26</v>
      </c>
      <c r="D453" s="18" t="s">
        <v>33</v>
      </c>
      <c r="E453" s="130" t="s">
        <v>425</v>
      </c>
      <c r="F453" s="131"/>
      <c r="G453" s="40">
        <v>2280000</v>
      </c>
      <c r="H453" s="40">
        <v>2280000</v>
      </c>
      <c r="I453" s="40">
        <v>0</v>
      </c>
      <c r="J453" s="96">
        <v>0</v>
      </c>
      <c r="K453" s="96">
        <f t="shared" si="16"/>
        <v>0</v>
      </c>
      <c r="L453" s="40">
        <f t="shared" si="15"/>
        <v>-1140000</v>
      </c>
    </row>
    <row r="454" spans="1:12" ht="29.25" customHeight="1" x14ac:dyDescent="0.25">
      <c r="A454" s="126"/>
      <c r="B454" s="137"/>
      <c r="C454" s="54" t="s">
        <v>26</v>
      </c>
      <c r="D454" s="18" t="s">
        <v>33</v>
      </c>
      <c r="E454" s="130" t="s">
        <v>426</v>
      </c>
      <c r="F454" s="131"/>
      <c r="G454" s="40">
        <v>4558187</v>
      </c>
      <c r="H454" s="40">
        <v>4735762</v>
      </c>
      <c r="I454" s="40">
        <v>966560</v>
      </c>
      <c r="J454" s="96">
        <v>20.41</v>
      </c>
      <c r="K454" s="96">
        <f t="shared" si="16"/>
        <v>0.34211509927624051</v>
      </c>
      <c r="L454" s="40">
        <f t="shared" si="15"/>
        <v>-1401321</v>
      </c>
    </row>
    <row r="455" spans="1:12" ht="29.25" customHeight="1" x14ac:dyDescent="0.25">
      <c r="A455" s="126"/>
      <c r="B455" s="137"/>
      <c r="C455" s="54" t="s">
        <v>26</v>
      </c>
      <c r="D455" s="18"/>
      <c r="E455" s="130" t="s">
        <v>427</v>
      </c>
      <c r="F455" s="131"/>
      <c r="G455" s="40">
        <v>0</v>
      </c>
      <c r="H455" s="40">
        <v>250000</v>
      </c>
      <c r="I455" s="40">
        <v>250000</v>
      </c>
      <c r="J455" s="96">
        <v>100</v>
      </c>
      <c r="K455" s="96">
        <f t="shared" si="16"/>
        <v>8.8487807088085707E-2</v>
      </c>
      <c r="L455" s="40">
        <f t="shared" si="15"/>
        <v>125000</v>
      </c>
    </row>
    <row r="456" spans="1:12" ht="12.95" customHeight="1" x14ac:dyDescent="0.25">
      <c r="A456" s="126" t="s">
        <v>1</v>
      </c>
      <c r="B456" s="127" t="s">
        <v>428</v>
      </c>
      <c r="C456" s="133"/>
      <c r="D456" s="129"/>
      <c r="E456" s="129"/>
      <c r="F456" s="129"/>
      <c r="G456" s="39">
        <f>G457</f>
        <v>793796</v>
      </c>
      <c r="H456" s="39">
        <v>793796</v>
      </c>
      <c r="I456" s="39">
        <v>396900</v>
      </c>
      <c r="J456" s="95">
        <v>50</v>
      </c>
      <c r="K456" s="95">
        <f t="shared" si="16"/>
        <v>0.14048324253304487</v>
      </c>
      <c r="L456" s="39">
        <f t="shared" si="15"/>
        <v>2</v>
      </c>
    </row>
    <row r="457" spans="1:12" s="22" customFormat="1" ht="29.25" customHeight="1" x14ac:dyDescent="0.25">
      <c r="A457" s="126"/>
      <c r="B457" s="30" t="s">
        <v>1</v>
      </c>
      <c r="C457" s="56" t="s">
        <v>22</v>
      </c>
      <c r="D457" s="21"/>
      <c r="E457" s="130" t="s">
        <v>429</v>
      </c>
      <c r="F457" s="131"/>
      <c r="G457" s="40">
        <v>793796</v>
      </c>
      <c r="H457" s="40">
        <v>793796</v>
      </c>
      <c r="I457" s="40">
        <v>396900</v>
      </c>
      <c r="J457" s="96">
        <v>50</v>
      </c>
      <c r="K457" s="96">
        <f t="shared" si="16"/>
        <v>0.14048324253304487</v>
      </c>
      <c r="L457" s="40">
        <f t="shared" ref="L457:L520" si="17">+I457-H457/2</f>
        <v>2</v>
      </c>
    </row>
    <row r="458" spans="1:12" ht="12.95" customHeight="1" x14ac:dyDescent="0.25">
      <c r="A458" s="126"/>
      <c r="B458" s="127" t="s">
        <v>430</v>
      </c>
      <c r="C458" s="133"/>
      <c r="D458" s="129"/>
      <c r="E458" s="129"/>
      <c r="F458" s="129"/>
      <c r="G458" s="39">
        <v>1000000</v>
      </c>
      <c r="H458" s="39">
        <v>1000000</v>
      </c>
      <c r="I458" s="39">
        <v>0</v>
      </c>
      <c r="J458" s="95">
        <v>0</v>
      </c>
      <c r="K458" s="95">
        <f t="shared" si="16"/>
        <v>0</v>
      </c>
      <c r="L458" s="39">
        <f t="shared" si="17"/>
        <v>-500000</v>
      </c>
    </row>
    <row r="459" spans="1:12" s="22" customFormat="1" ht="24.75" customHeight="1" x14ac:dyDescent="0.25">
      <c r="A459" s="126"/>
      <c r="B459" s="30" t="s">
        <v>1</v>
      </c>
      <c r="C459" s="56" t="s">
        <v>22</v>
      </c>
      <c r="D459" s="21"/>
      <c r="E459" s="130" t="s">
        <v>431</v>
      </c>
      <c r="F459" s="131"/>
      <c r="G459" s="40">
        <v>1000000</v>
      </c>
      <c r="H459" s="40">
        <v>1000000</v>
      </c>
      <c r="I459" s="40">
        <v>0</v>
      </c>
      <c r="J459" s="96">
        <v>0</v>
      </c>
      <c r="K459" s="96">
        <f t="shared" si="16"/>
        <v>0</v>
      </c>
      <c r="L459" s="40">
        <f t="shared" si="17"/>
        <v>-500000</v>
      </c>
    </row>
    <row r="460" spans="1:12" ht="12.95" customHeight="1" x14ac:dyDescent="0.25">
      <c r="A460" s="126"/>
      <c r="B460" s="127" t="s">
        <v>432</v>
      </c>
      <c r="C460" s="133"/>
      <c r="D460" s="129"/>
      <c r="E460" s="129"/>
      <c r="F460" s="129"/>
      <c r="G460" s="39">
        <f>SUM(G461:G463)</f>
        <v>200000</v>
      </c>
      <c r="H460" s="39">
        <v>1541056</v>
      </c>
      <c r="I460" s="39">
        <v>1341054</v>
      </c>
      <c r="J460" s="95">
        <v>87.02</v>
      </c>
      <c r="K460" s="95">
        <f t="shared" si="16"/>
        <v>0.47466771058682289</v>
      </c>
      <c r="L460" s="39">
        <f t="shared" si="17"/>
        <v>570526</v>
      </c>
    </row>
    <row r="461" spans="1:12" ht="16.5" customHeight="1" x14ac:dyDescent="0.25">
      <c r="A461" s="126"/>
      <c r="B461" s="140" t="s">
        <v>1</v>
      </c>
      <c r="C461" s="54" t="s">
        <v>22</v>
      </c>
      <c r="D461" s="18"/>
      <c r="E461" s="130" t="s">
        <v>396</v>
      </c>
      <c r="F461" s="131"/>
      <c r="G461" s="40">
        <v>200000</v>
      </c>
      <c r="H461" s="40">
        <v>200000</v>
      </c>
      <c r="I461" s="40">
        <v>0</v>
      </c>
      <c r="J461" s="96">
        <v>0</v>
      </c>
      <c r="K461" s="96">
        <f t="shared" ref="K461:K474" si="18">I461/$I$7*100</f>
        <v>0</v>
      </c>
      <c r="L461" s="40">
        <f t="shared" si="17"/>
        <v>-100000</v>
      </c>
    </row>
    <row r="462" spans="1:12" ht="16.5" customHeight="1" x14ac:dyDescent="0.25">
      <c r="A462" s="126"/>
      <c r="B462" s="137"/>
      <c r="C462" s="54" t="s">
        <v>26</v>
      </c>
      <c r="D462" s="18"/>
      <c r="E462" s="130" t="s">
        <v>433</v>
      </c>
      <c r="F462" s="131"/>
      <c r="G462" s="40">
        <v>0</v>
      </c>
      <c r="H462" s="40">
        <v>1306886</v>
      </c>
      <c r="I462" s="40">
        <v>1306885</v>
      </c>
      <c r="J462" s="96">
        <v>100</v>
      </c>
      <c r="K462" s="96">
        <f t="shared" si="18"/>
        <v>0.46257355106525166</v>
      </c>
      <c r="L462" s="40">
        <f t="shared" si="17"/>
        <v>653442</v>
      </c>
    </row>
    <row r="463" spans="1:12" ht="16.5" customHeight="1" x14ac:dyDescent="0.25">
      <c r="A463" s="126"/>
      <c r="B463" s="137"/>
      <c r="C463" s="54" t="s">
        <v>26</v>
      </c>
      <c r="D463" s="18"/>
      <c r="E463" s="130" t="s">
        <v>70</v>
      </c>
      <c r="F463" s="131"/>
      <c r="G463" s="40">
        <v>0</v>
      </c>
      <c r="H463" s="40">
        <v>34170</v>
      </c>
      <c r="I463" s="40">
        <v>34169</v>
      </c>
      <c r="J463" s="96">
        <v>100</v>
      </c>
      <c r="K463" s="96">
        <f t="shared" si="18"/>
        <v>1.2094159521571203E-2</v>
      </c>
      <c r="L463" s="40">
        <f t="shared" si="17"/>
        <v>17084</v>
      </c>
    </row>
    <row r="464" spans="1:12" ht="24" customHeight="1" x14ac:dyDescent="0.25">
      <c r="A464" s="122" t="s">
        <v>434</v>
      </c>
      <c r="B464" s="123"/>
      <c r="C464" s="124"/>
      <c r="D464" s="123"/>
      <c r="E464" s="123"/>
      <c r="F464" s="123"/>
      <c r="G464" s="38">
        <v>375000</v>
      </c>
      <c r="H464" s="38">
        <v>375000</v>
      </c>
      <c r="I464" s="38">
        <v>177990</v>
      </c>
      <c r="J464" s="97">
        <v>47.46</v>
      </c>
      <c r="K464" s="97">
        <f t="shared" si="18"/>
        <v>6.2999779134433512E-2</v>
      </c>
      <c r="L464" s="38">
        <f t="shared" si="17"/>
        <v>-9510</v>
      </c>
    </row>
    <row r="465" spans="1:16" ht="12.95" customHeight="1" x14ac:dyDescent="0.25">
      <c r="A465" s="125" t="s">
        <v>1</v>
      </c>
      <c r="B465" s="127" t="s">
        <v>435</v>
      </c>
      <c r="C465" s="128"/>
      <c r="D465" s="129"/>
      <c r="E465" s="129"/>
      <c r="F465" s="129"/>
      <c r="G465" s="39">
        <f>SUM(G466:G467)</f>
        <v>375000</v>
      </c>
      <c r="H465" s="39">
        <v>375000</v>
      </c>
      <c r="I465" s="39">
        <v>177990</v>
      </c>
      <c r="J465" s="95">
        <v>47.46</v>
      </c>
      <c r="K465" s="95">
        <f t="shared" si="18"/>
        <v>6.2999779134433512E-2</v>
      </c>
      <c r="L465" s="39">
        <f t="shared" si="17"/>
        <v>-9510</v>
      </c>
    </row>
    <row r="466" spans="1:16" ht="29.25" customHeight="1" x14ac:dyDescent="0.25">
      <c r="A466" s="126"/>
      <c r="B466" s="140" t="s">
        <v>1</v>
      </c>
      <c r="C466" s="54" t="s">
        <v>22</v>
      </c>
      <c r="D466" s="18"/>
      <c r="E466" s="130" t="s">
        <v>436</v>
      </c>
      <c r="F466" s="131"/>
      <c r="G466" s="40">
        <v>375000</v>
      </c>
      <c r="H466" s="40">
        <v>374867</v>
      </c>
      <c r="I466" s="40">
        <v>177858</v>
      </c>
      <c r="J466" s="96">
        <v>47.45</v>
      </c>
      <c r="K466" s="96">
        <f t="shared" si="18"/>
        <v>6.2953057572290999E-2</v>
      </c>
      <c r="L466" s="40">
        <f t="shared" si="17"/>
        <v>-9575.5</v>
      </c>
    </row>
    <row r="467" spans="1:16" ht="15.75" customHeight="1" x14ac:dyDescent="0.25">
      <c r="A467" s="126"/>
      <c r="B467" s="137"/>
      <c r="C467" s="54" t="s">
        <v>22</v>
      </c>
      <c r="D467" s="18"/>
      <c r="E467" s="130" t="s">
        <v>99</v>
      </c>
      <c r="F467" s="131"/>
      <c r="G467" s="40">
        <v>0</v>
      </c>
      <c r="H467" s="40">
        <v>133</v>
      </c>
      <c r="I467" s="40">
        <v>132</v>
      </c>
      <c r="J467" s="96">
        <v>99.32</v>
      </c>
      <c r="K467" s="96">
        <f t="shared" si="18"/>
        <v>4.6721562142509261E-5</v>
      </c>
      <c r="L467" s="40">
        <f t="shared" si="17"/>
        <v>65.5</v>
      </c>
    </row>
    <row r="468" spans="1:16" ht="17.25" customHeight="1" x14ac:dyDescent="0.25">
      <c r="A468" s="122" t="s">
        <v>437</v>
      </c>
      <c r="B468" s="123"/>
      <c r="C468" s="124"/>
      <c r="D468" s="123"/>
      <c r="E468" s="123"/>
      <c r="F468" s="123"/>
      <c r="G468" s="38">
        <f>G469+G471</f>
        <v>3375000</v>
      </c>
      <c r="H468" s="38">
        <v>3520000</v>
      </c>
      <c r="I468" s="38">
        <v>1907821</v>
      </c>
      <c r="J468" s="97">
        <v>54.2</v>
      </c>
      <c r="K468" s="97">
        <f t="shared" si="18"/>
        <v>0.67527558642639507</v>
      </c>
      <c r="L468" s="38">
        <f t="shared" si="17"/>
        <v>147821</v>
      </c>
    </row>
    <row r="469" spans="1:16" ht="12.95" customHeight="1" x14ac:dyDescent="0.25">
      <c r="A469" s="126" t="s">
        <v>1</v>
      </c>
      <c r="B469" s="127" t="s">
        <v>438</v>
      </c>
      <c r="C469" s="128"/>
      <c r="D469" s="129"/>
      <c r="E469" s="129"/>
      <c r="F469" s="129"/>
      <c r="G469" s="39">
        <v>2788000</v>
      </c>
      <c r="H469" s="39">
        <v>2788000</v>
      </c>
      <c r="I469" s="39">
        <v>1440000</v>
      </c>
      <c r="J469" s="95">
        <v>51.65</v>
      </c>
      <c r="K469" s="95">
        <f t="shared" si="18"/>
        <v>0.50968976882737371</v>
      </c>
      <c r="L469" s="39">
        <f t="shared" si="17"/>
        <v>46000</v>
      </c>
    </row>
    <row r="470" spans="1:16" s="22" customFormat="1" ht="19.5" customHeight="1" x14ac:dyDescent="0.25">
      <c r="A470" s="126"/>
      <c r="B470" s="30" t="s">
        <v>1</v>
      </c>
      <c r="C470" s="56" t="s">
        <v>22</v>
      </c>
      <c r="D470" s="21"/>
      <c r="E470" s="130" t="s">
        <v>439</v>
      </c>
      <c r="F470" s="131"/>
      <c r="G470" s="40">
        <v>2788000</v>
      </c>
      <c r="H470" s="40">
        <v>2788000</v>
      </c>
      <c r="I470" s="40">
        <v>1440000</v>
      </c>
      <c r="J470" s="96">
        <v>51.65</v>
      </c>
      <c r="K470" s="96">
        <f t="shared" si="18"/>
        <v>0.50968976882737371</v>
      </c>
      <c r="L470" s="40">
        <f t="shared" si="17"/>
        <v>46000</v>
      </c>
    </row>
    <row r="471" spans="1:16" ht="16.5" customHeight="1" x14ac:dyDescent="0.25">
      <c r="A471" s="126"/>
      <c r="B471" s="127" t="s">
        <v>440</v>
      </c>
      <c r="C471" s="133"/>
      <c r="D471" s="129"/>
      <c r="E471" s="129"/>
      <c r="F471" s="129"/>
      <c r="G471" s="39">
        <f>SUM(G472:G473)</f>
        <v>587000</v>
      </c>
      <c r="H471" s="39">
        <v>732000</v>
      </c>
      <c r="I471" s="39">
        <v>467821</v>
      </c>
      <c r="J471" s="95">
        <v>63.91</v>
      </c>
      <c r="K471" s="95">
        <f t="shared" si="18"/>
        <v>0.16558581759902141</v>
      </c>
      <c r="L471" s="39">
        <f t="shared" si="17"/>
        <v>101821</v>
      </c>
    </row>
    <row r="472" spans="1:16" ht="15" customHeight="1" x14ac:dyDescent="0.25">
      <c r="A472" s="126"/>
      <c r="B472" s="140" t="s">
        <v>1</v>
      </c>
      <c r="C472" s="54" t="s">
        <v>22</v>
      </c>
      <c r="D472" s="18"/>
      <c r="E472" s="130" t="s">
        <v>441</v>
      </c>
      <c r="F472" s="131"/>
      <c r="G472" s="40">
        <v>587000</v>
      </c>
      <c r="H472" s="40">
        <v>632000</v>
      </c>
      <c r="I472" s="40">
        <v>467821</v>
      </c>
      <c r="J472" s="96">
        <v>74.02</v>
      </c>
      <c r="K472" s="96">
        <f t="shared" si="18"/>
        <v>0.16558581759902141</v>
      </c>
      <c r="L472" s="40">
        <f t="shared" si="17"/>
        <v>151821</v>
      </c>
    </row>
    <row r="473" spans="1:16" ht="27" customHeight="1" x14ac:dyDescent="0.25">
      <c r="A473" s="126"/>
      <c r="B473" s="137"/>
      <c r="C473" s="54" t="s">
        <v>22</v>
      </c>
      <c r="D473" s="18"/>
      <c r="E473" s="130" t="s">
        <v>442</v>
      </c>
      <c r="F473" s="131"/>
      <c r="G473" s="40">
        <v>0</v>
      </c>
      <c r="H473" s="40">
        <v>100000</v>
      </c>
      <c r="I473" s="40">
        <v>0</v>
      </c>
      <c r="J473" s="96">
        <v>0</v>
      </c>
      <c r="K473" s="96">
        <f t="shared" si="18"/>
        <v>0</v>
      </c>
      <c r="L473" s="40">
        <f t="shared" si="17"/>
        <v>-50000</v>
      </c>
    </row>
    <row r="474" spans="1:16" s="25" customFormat="1" ht="26.25" customHeight="1" thickBot="1" x14ac:dyDescent="0.3">
      <c r="A474" s="142" t="s">
        <v>443</v>
      </c>
      <c r="B474" s="143"/>
      <c r="C474" s="144"/>
      <c r="D474" s="143"/>
      <c r="E474" s="143"/>
      <c r="F474" s="143"/>
      <c r="G474" s="46">
        <f>G478+G496+G501+G508+G514+G517+G525+G528</f>
        <v>61576000</v>
      </c>
      <c r="H474" s="46">
        <f t="shared" ref="H474:I474" si="19">H478+H496+H501+H508+H514+H517+H525+H528</f>
        <v>90505600</v>
      </c>
      <c r="I474" s="46">
        <f t="shared" si="19"/>
        <v>33550708</v>
      </c>
      <c r="J474" s="99">
        <f>I474/H474*100</f>
        <v>37.070311671321996</v>
      </c>
      <c r="K474" s="99">
        <f t="shared" si="18"/>
        <v>11.875314308690776</v>
      </c>
      <c r="L474" s="46">
        <f t="shared" si="17"/>
        <v>-11702092</v>
      </c>
    </row>
    <row r="475" spans="1:16" ht="15.75" customHeight="1" thickTop="1" x14ac:dyDescent="0.25">
      <c r="A475" s="145" t="s">
        <v>14</v>
      </c>
      <c r="B475" s="146"/>
      <c r="C475" s="15"/>
      <c r="D475" s="15"/>
      <c r="E475" s="15"/>
      <c r="F475" s="16"/>
      <c r="G475" s="48"/>
      <c r="H475" s="49"/>
      <c r="I475" s="49"/>
      <c r="J475" s="100"/>
      <c r="K475" s="100"/>
      <c r="L475" s="49"/>
    </row>
    <row r="476" spans="1:16" ht="21.75" customHeight="1" x14ac:dyDescent="0.25">
      <c r="A476" s="147" t="s">
        <v>18</v>
      </c>
      <c r="B476" s="148"/>
      <c r="C476" s="148"/>
      <c r="D476" s="148"/>
      <c r="E476" s="148"/>
      <c r="F476" s="12"/>
      <c r="G476" s="47">
        <f>G474-G477</f>
        <v>54271000</v>
      </c>
      <c r="H476" s="47">
        <f t="shared" ref="H476:I476" si="20">H474-H477</f>
        <v>74408600</v>
      </c>
      <c r="I476" s="47">
        <f t="shared" si="20"/>
        <v>30116791</v>
      </c>
      <c r="J476" s="101">
        <f>I476/H476*100</f>
        <v>40.474879247828881</v>
      </c>
      <c r="K476" s="101">
        <f t="shared" ref="K476:K507" si="21">I476/$I$7*100</f>
        <v>10.659875168480784</v>
      </c>
      <c r="L476" s="47">
        <f t="shared" si="17"/>
        <v>-7087509</v>
      </c>
    </row>
    <row r="477" spans="1:16" ht="21.75" customHeight="1" x14ac:dyDescent="0.25">
      <c r="A477" s="147" t="s">
        <v>19</v>
      </c>
      <c r="B477" s="148"/>
      <c r="C477" s="148"/>
      <c r="D477" s="148"/>
      <c r="E477" s="148"/>
      <c r="F477" s="12"/>
      <c r="G477" s="42">
        <f>+G482+G483+G484+G485+G486+G487+G488+G493+G491</f>
        <v>7305000</v>
      </c>
      <c r="H477" s="42">
        <f t="shared" ref="H477:I477" si="22">+H482+H483+H484+H485+H486+H487+H488+H493+H491</f>
        <v>16097000</v>
      </c>
      <c r="I477" s="42">
        <f t="shared" si="22"/>
        <v>3433917</v>
      </c>
      <c r="J477" s="102">
        <f>I477/H477*100</f>
        <v>21.332652046965272</v>
      </c>
      <c r="K477" s="102">
        <f t="shared" si="21"/>
        <v>1.2154391402099922</v>
      </c>
      <c r="L477" s="42">
        <f t="shared" si="17"/>
        <v>-4614583</v>
      </c>
    </row>
    <row r="478" spans="1:16" ht="17.25" customHeight="1" x14ac:dyDescent="0.25">
      <c r="A478" s="122" t="s">
        <v>20</v>
      </c>
      <c r="B478" s="123"/>
      <c r="C478" s="123"/>
      <c r="D478" s="123"/>
      <c r="E478" s="123"/>
      <c r="F478" s="123"/>
      <c r="G478" s="38">
        <f>G479+G489+G492+G494</f>
        <v>27315000</v>
      </c>
      <c r="H478" s="38">
        <v>56211000</v>
      </c>
      <c r="I478" s="38">
        <v>9577504</v>
      </c>
      <c r="J478" s="97">
        <v>17.04</v>
      </c>
      <c r="K478" s="97">
        <f t="shared" si="21"/>
        <v>3.389969305349477</v>
      </c>
      <c r="L478" s="38">
        <f t="shared" si="17"/>
        <v>-18527996</v>
      </c>
    </row>
    <row r="479" spans="1:16" ht="15" customHeight="1" x14ac:dyDescent="0.25">
      <c r="A479" s="126"/>
      <c r="B479" s="127" t="s">
        <v>28</v>
      </c>
      <c r="C479" s="128"/>
      <c r="D479" s="129"/>
      <c r="E479" s="129"/>
      <c r="F479" s="129"/>
      <c r="G479" s="39">
        <f>SUM(G480:G488)</f>
        <v>19665000</v>
      </c>
      <c r="H479" s="39">
        <v>44561000</v>
      </c>
      <c r="I479" s="39">
        <v>7130323</v>
      </c>
      <c r="J479" s="95">
        <v>16</v>
      </c>
      <c r="K479" s="95">
        <f t="shared" si="21"/>
        <v>2.5237865843989624</v>
      </c>
      <c r="L479" s="39">
        <f t="shared" si="17"/>
        <v>-15150177</v>
      </c>
    </row>
    <row r="480" spans="1:16" ht="15" customHeight="1" x14ac:dyDescent="0.25">
      <c r="A480" s="126"/>
      <c r="B480" s="140" t="s">
        <v>1</v>
      </c>
      <c r="C480" s="54" t="s">
        <v>22</v>
      </c>
      <c r="D480" s="18"/>
      <c r="E480" s="130" t="s">
        <v>444</v>
      </c>
      <c r="F480" s="131"/>
      <c r="G480" s="40">
        <v>12400000</v>
      </c>
      <c r="H480" s="40">
        <v>12400000</v>
      </c>
      <c r="I480" s="40">
        <v>3616408</v>
      </c>
      <c r="J480" s="96">
        <v>29.16</v>
      </c>
      <c r="K480" s="96">
        <f t="shared" si="21"/>
        <v>1.2800320538232397</v>
      </c>
      <c r="L480" s="40">
        <f t="shared" si="17"/>
        <v>-2583592</v>
      </c>
      <c r="M480" s="103">
        <f>SUM(H480:H481)</f>
        <v>32504000</v>
      </c>
      <c r="N480" s="103">
        <f>SUM(I480:I481)</f>
        <v>3696407</v>
      </c>
      <c r="O480">
        <f>+N480/M480</f>
        <v>0.11372160349495447</v>
      </c>
      <c r="P480" s="103">
        <f>SUM(L480:L481)</f>
        <v>-12555593</v>
      </c>
    </row>
    <row r="481" spans="1:16" ht="30" customHeight="1" x14ac:dyDescent="0.25">
      <c r="A481" s="126"/>
      <c r="B481" s="137"/>
      <c r="C481" s="54" t="s">
        <v>22</v>
      </c>
      <c r="D481" s="18"/>
      <c r="E481" s="130" t="s">
        <v>445</v>
      </c>
      <c r="F481" s="131"/>
      <c r="G481" s="40">
        <v>0</v>
      </c>
      <c r="H481" s="40">
        <v>20104000</v>
      </c>
      <c r="I481" s="40">
        <v>79999</v>
      </c>
      <c r="J481" s="96">
        <v>0.4</v>
      </c>
      <c r="K481" s="96">
        <f t="shared" si="21"/>
        <v>2.8315744316959077E-2</v>
      </c>
      <c r="L481" s="40">
        <f t="shared" si="17"/>
        <v>-9972001</v>
      </c>
      <c r="M481" s="103">
        <f>+H479-M480</f>
        <v>12057000</v>
      </c>
      <c r="N481" s="103">
        <f>+I479-N480</f>
        <v>3433916</v>
      </c>
      <c r="O481">
        <f>+N481/M481</f>
        <v>0.28480683420419672</v>
      </c>
      <c r="P481" s="103">
        <f>SUM(L482:L488)</f>
        <v>-2594583</v>
      </c>
    </row>
    <row r="482" spans="1:16" ht="15" customHeight="1" x14ac:dyDescent="0.25">
      <c r="A482" s="126"/>
      <c r="B482" s="137"/>
      <c r="C482" s="54" t="s">
        <v>26</v>
      </c>
      <c r="D482" s="18"/>
      <c r="E482" s="130" t="s">
        <v>446</v>
      </c>
      <c r="F482" s="131"/>
      <c r="G482" s="40">
        <v>499773</v>
      </c>
      <c r="H482" s="40">
        <v>222811</v>
      </c>
      <c r="I482" s="40">
        <v>53520</v>
      </c>
      <c r="J482" s="96">
        <v>24.02</v>
      </c>
      <c r="K482" s="96">
        <f t="shared" si="21"/>
        <v>1.894346974141739E-2</v>
      </c>
      <c r="L482" s="40">
        <f t="shared" si="17"/>
        <v>-57885.5</v>
      </c>
      <c r="P482" t="s">
        <v>480</v>
      </c>
    </row>
    <row r="483" spans="1:16" ht="15" customHeight="1" x14ac:dyDescent="0.25">
      <c r="A483" s="126"/>
      <c r="B483" s="137"/>
      <c r="C483" s="54" t="s">
        <v>26</v>
      </c>
      <c r="D483" s="18"/>
      <c r="E483" s="130" t="s">
        <v>447</v>
      </c>
      <c r="F483" s="131"/>
      <c r="G483" s="40">
        <v>0</v>
      </c>
      <c r="H483" s="40">
        <v>4792000</v>
      </c>
      <c r="I483" s="40">
        <v>168971</v>
      </c>
      <c r="J483" s="96">
        <v>3.53</v>
      </c>
      <c r="K483" s="96">
        <f t="shared" si="21"/>
        <v>5.980749300592373E-2</v>
      </c>
      <c r="L483" s="40">
        <f t="shared" si="17"/>
        <v>-2227029</v>
      </c>
    </row>
    <row r="484" spans="1:16" ht="15" customHeight="1" x14ac:dyDescent="0.25">
      <c r="A484" s="126"/>
      <c r="B484" s="137"/>
      <c r="C484" s="54" t="s">
        <v>26</v>
      </c>
      <c r="D484" s="18" t="s">
        <v>33</v>
      </c>
      <c r="E484" s="130" t="s">
        <v>29</v>
      </c>
      <c r="F484" s="131"/>
      <c r="G484" s="40">
        <v>213227</v>
      </c>
      <c r="H484" s="40">
        <v>213227</v>
      </c>
      <c r="I484" s="40">
        <v>0</v>
      </c>
      <c r="J484" s="96">
        <v>0</v>
      </c>
      <c r="K484" s="96">
        <f t="shared" si="21"/>
        <v>0</v>
      </c>
      <c r="L484" s="40">
        <f t="shared" si="17"/>
        <v>-106613.5</v>
      </c>
    </row>
    <row r="485" spans="1:16" ht="45" customHeight="1" x14ac:dyDescent="0.25">
      <c r="A485" s="126"/>
      <c r="B485" s="137"/>
      <c r="C485" s="54" t="s">
        <v>26</v>
      </c>
      <c r="D485" s="18"/>
      <c r="E485" s="130" t="s">
        <v>30</v>
      </c>
      <c r="F485" s="131"/>
      <c r="G485" s="40">
        <v>0</v>
      </c>
      <c r="H485" s="40">
        <v>153921</v>
      </c>
      <c r="I485" s="40">
        <v>121155</v>
      </c>
      <c r="J485" s="96">
        <v>78.709999999999994</v>
      </c>
      <c r="K485" s="96">
        <f t="shared" si="21"/>
        <v>4.2882961071028097E-2</v>
      </c>
      <c r="L485" s="40">
        <f t="shared" si="17"/>
        <v>44194.5</v>
      </c>
    </row>
    <row r="486" spans="1:16" ht="30" customHeight="1" x14ac:dyDescent="0.25">
      <c r="A486" s="126"/>
      <c r="B486" s="137"/>
      <c r="C486" s="54" t="s">
        <v>26</v>
      </c>
      <c r="D486" s="18"/>
      <c r="E486" s="130" t="s">
        <v>31</v>
      </c>
      <c r="F486" s="131"/>
      <c r="G486" s="40">
        <v>0</v>
      </c>
      <c r="H486" s="40">
        <v>89175</v>
      </c>
      <c r="I486" s="40">
        <v>71648</v>
      </c>
      <c r="J486" s="96">
        <v>80.34</v>
      </c>
      <c r="K486" s="96">
        <f t="shared" si="21"/>
        <v>2.5359897608988661E-2</v>
      </c>
      <c r="L486" s="40">
        <f t="shared" si="17"/>
        <v>27060.5</v>
      </c>
    </row>
    <row r="487" spans="1:16" ht="27.75" customHeight="1" x14ac:dyDescent="0.25">
      <c r="A487" s="126"/>
      <c r="B487" s="137"/>
      <c r="C487" s="54" t="s">
        <v>26</v>
      </c>
      <c r="D487" s="18"/>
      <c r="E487" s="130" t="s">
        <v>32</v>
      </c>
      <c r="F487" s="131"/>
      <c r="G487" s="40">
        <v>0</v>
      </c>
      <c r="H487" s="40">
        <v>33866</v>
      </c>
      <c r="I487" s="40">
        <v>0</v>
      </c>
      <c r="J487" s="96">
        <v>0</v>
      </c>
      <c r="K487" s="96">
        <f t="shared" si="21"/>
        <v>0</v>
      </c>
      <c r="L487" s="40">
        <f t="shared" si="17"/>
        <v>-16933</v>
      </c>
    </row>
    <row r="488" spans="1:16" ht="18.75" customHeight="1" x14ac:dyDescent="0.25">
      <c r="A488" s="126"/>
      <c r="B488" s="137"/>
      <c r="C488" s="54" t="s">
        <v>26</v>
      </c>
      <c r="D488" s="18" t="s">
        <v>33</v>
      </c>
      <c r="E488" s="130" t="s">
        <v>34</v>
      </c>
      <c r="F488" s="131"/>
      <c r="G488" s="40">
        <v>6552000</v>
      </c>
      <c r="H488" s="40">
        <v>6552000</v>
      </c>
      <c r="I488" s="40">
        <v>3018623</v>
      </c>
      <c r="J488" s="96">
        <v>46.07</v>
      </c>
      <c r="K488" s="96">
        <f t="shared" si="21"/>
        <v>1.0684453187826344</v>
      </c>
      <c r="L488" s="40">
        <f t="shared" si="17"/>
        <v>-257377</v>
      </c>
    </row>
    <row r="489" spans="1:16" ht="15" customHeight="1" x14ac:dyDescent="0.25">
      <c r="A489" s="126" t="s">
        <v>1</v>
      </c>
      <c r="B489" s="127" t="s">
        <v>41</v>
      </c>
      <c r="C489" s="133"/>
      <c r="D489" s="129"/>
      <c r="E489" s="129"/>
      <c r="F489" s="129"/>
      <c r="G489" s="39">
        <v>7600000</v>
      </c>
      <c r="H489" s="39">
        <v>7600000</v>
      </c>
      <c r="I489" s="39">
        <v>2419150</v>
      </c>
      <c r="J489" s="95">
        <v>31.83</v>
      </c>
      <c r="K489" s="95">
        <f t="shared" si="21"/>
        <v>0.85626111406857019</v>
      </c>
      <c r="L489" s="39">
        <f t="shared" si="17"/>
        <v>-1380850</v>
      </c>
    </row>
    <row r="490" spans="1:16" ht="27" customHeight="1" x14ac:dyDescent="0.25">
      <c r="A490" s="126"/>
      <c r="B490" s="140" t="s">
        <v>1</v>
      </c>
      <c r="C490" s="54" t="s">
        <v>22</v>
      </c>
      <c r="D490" s="18" t="s">
        <v>33</v>
      </c>
      <c r="E490" s="130" t="s">
        <v>42</v>
      </c>
      <c r="F490" s="131"/>
      <c r="G490" s="40">
        <v>7560000</v>
      </c>
      <c r="H490" s="40">
        <v>7560000</v>
      </c>
      <c r="I490" s="40">
        <v>2419150</v>
      </c>
      <c r="J490" s="96">
        <v>32</v>
      </c>
      <c r="K490" s="96">
        <f t="shared" si="21"/>
        <v>0.85626111406857019</v>
      </c>
      <c r="L490" s="40">
        <f t="shared" si="17"/>
        <v>-1360850</v>
      </c>
    </row>
    <row r="491" spans="1:16" ht="32.25" customHeight="1" x14ac:dyDescent="0.25">
      <c r="A491" s="126"/>
      <c r="B491" s="137"/>
      <c r="C491" s="54" t="s">
        <v>26</v>
      </c>
      <c r="D491" s="18" t="s">
        <v>33</v>
      </c>
      <c r="E491" s="130" t="s">
        <v>43</v>
      </c>
      <c r="F491" s="131"/>
      <c r="G491" s="40">
        <v>40000</v>
      </c>
      <c r="H491" s="40">
        <v>40000</v>
      </c>
      <c r="I491" s="40">
        <v>0</v>
      </c>
      <c r="J491" s="96">
        <v>0</v>
      </c>
      <c r="K491" s="96">
        <f t="shared" si="21"/>
        <v>0</v>
      </c>
      <c r="L491" s="40">
        <f t="shared" si="17"/>
        <v>-20000</v>
      </c>
    </row>
    <row r="492" spans="1:16" ht="15" customHeight="1" x14ac:dyDescent="0.25">
      <c r="A492" s="126"/>
      <c r="B492" s="127" t="s">
        <v>448</v>
      </c>
      <c r="C492" s="133"/>
      <c r="D492" s="129"/>
      <c r="E492" s="129"/>
      <c r="F492" s="129"/>
      <c r="G492" s="39">
        <v>0</v>
      </c>
      <c r="H492" s="39">
        <v>4000000</v>
      </c>
      <c r="I492" s="39">
        <v>0</v>
      </c>
      <c r="J492" s="95">
        <v>0</v>
      </c>
      <c r="K492" s="95">
        <f t="shared" si="21"/>
        <v>0</v>
      </c>
      <c r="L492" s="39">
        <f t="shared" si="17"/>
        <v>-2000000</v>
      </c>
    </row>
    <row r="493" spans="1:16" ht="16.5" customHeight="1" x14ac:dyDescent="0.25">
      <c r="A493" s="126"/>
      <c r="B493" s="28" t="s">
        <v>1</v>
      </c>
      <c r="C493" s="54" t="s">
        <v>26</v>
      </c>
      <c r="D493" s="17"/>
      <c r="E493" s="130" t="s">
        <v>446</v>
      </c>
      <c r="F493" s="131"/>
      <c r="G493" s="40">
        <v>0</v>
      </c>
      <c r="H493" s="40">
        <v>4000000</v>
      </c>
      <c r="I493" s="40">
        <v>0</v>
      </c>
      <c r="J493" s="96">
        <v>0</v>
      </c>
      <c r="K493" s="96">
        <f t="shared" si="21"/>
        <v>0</v>
      </c>
      <c r="L493" s="40">
        <f t="shared" si="17"/>
        <v>-2000000</v>
      </c>
    </row>
    <row r="494" spans="1:16" ht="15" customHeight="1" x14ac:dyDescent="0.25">
      <c r="A494" s="126"/>
      <c r="B494" s="127" t="s">
        <v>49</v>
      </c>
      <c r="C494" s="133"/>
      <c r="D494" s="129"/>
      <c r="E494" s="129"/>
      <c r="F494" s="129"/>
      <c r="G494" s="39">
        <v>50000</v>
      </c>
      <c r="H494" s="39">
        <v>50000</v>
      </c>
      <c r="I494" s="39">
        <v>28031</v>
      </c>
      <c r="J494" s="95">
        <v>56.06</v>
      </c>
      <c r="K494" s="95">
        <f t="shared" si="21"/>
        <v>9.9216068819445221E-3</v>
      </c>
      <c r="L494" s="39">
        <f t="shared" si="17"/>
        <v>3031</v>
      </c>
    </row>
    <row r="495" spans="1:16" ht="16.5" customHeight="1" x14ac:dyDescent="0.25">
      <c r="A495" s="126"/>
      <c r="B495" s="28" t="s">
        <v>1</v>
      </c>
      <c r="C495" s="54" t="s">
        <v>22</v>
      </c>
      <c r="D495" s="17"/>
      <c r="E495" s="130" t="s">
        <v>51</v>
      </c>
      <c r="F495" s="131"/>
      <c r="G495" s="40">
        <v>50000</v>
      </c>
      <c r="H495" s="40">
        <v>50000</v>
      </c>
      <c r="I495" s="40">
        <v>28031</v>
      </c>
      <c r="J495" s="96">
        <v>56.06</v>
      </c>
      <c r="K495" s="96">
        <f t="shared" si="21"/>
        <v>9.9216068819445221E-3</v>
      </c>
      <c r="L495" s="40">
        <f t="shared" si="17"/>
        <v>3031</v>
      </c>
    </row>
    <row r="496" spans="1:16" ht="15" customHeight="1" x14ac:dyDescent="0.25">
      <c r="A496" s="122" t="s">
        <v>82</v>
      </c>
      <c r="B496" s="123"/>
      <c r="C496" s="124"/>
      <c r="D496" s="123"/>
      <c r="E496" s="123"/>
      <c r="F496" s="123"/>
      <c r="G496" s="38">
        <f>G497+G499</f>
        <v>31400000</v>
      </c>
      <c r="H496" s="38">
        <v>31414600</v>
      </c>
      <c r="I496" s="38">
        <v>22492287</v>
      </c>
      <c r="J496" s="97">
        <v>71.599999999999994</v>
      </c>
      <c r="K496" s="97">
        <f t="shared" si="21"/>
        <v>7.9611726121034332</v>
      </c>
      <c r="L496" s="38">
        <f t="shared" si="17"/>
        <v>6784987</v>
      </c>
    </row>
    <row r="497" spans="1:12" ht="15" customHeight="1" x14ac:dyDescent="0.25">
      <c r="A497" s="125" t="s">
        <v>1</v>
      </c>
      <c r="B497" s="127" t="s">
        <v>98</v>
      </c>
      <c r="C497" s="128"/>
      <c r="D497" s="129"/>
      <c r="E497" s="129"/>
      <c r="F497" s="129"/>
      <c r="G497" s="39">
        <v>31400000</v>
      </c>
      <c r="H497" s="39">
        <v>31400000</v>
      </c>
      <c r="I497" s="39">
        <v>22478195</v>
      </c>
      <c r="J497" s="95">
        <v>71.59</v>
      </c>
      <c r="K497" s="95">
        <f t="shared" si="21"/>
        <v>7.9561847313934928</v>
      </c>
      <c r="L497" s="39">
        <f t="shared" si="17"/>
        <v>6778195</v>
      </c>
    </row>
    <row r="498" spans="1:12" ht="39" customHeight="1" x14ac:dyDescent="0.25">
      <c r="A498" s="126"/>
      <c r="B498" s="28" t="s">
        <v>1</v>
      </c>
      <c r="C498" s="54" t="s">
        <v>22</v>
      </c>
      <c r="D498" s="17"/>
      <c r="E498" s="130" t="s">
        <v>449</v>
      </c>
      <c r="F498" s="131"/>
      <c r="G498" s="40">
        <v>31400000</v>
      </c>
      <c r="H498" s="40">
        <v>31400000</v>
      </c>
      <c r="I498" s="40">
        <v>22478195</v>
      </c>
      <c r="J498" s="96">
        <v>71.59</v>
      </c>
      <c r="K498" s="96">
        <f t="shared" si="21"/>
        <v>7.9561847313934928</v>
      </c>
      <c r="L498" s="40">
        <f t="shared" si="17"/>
        <v>6778195</v>
      </c>
    </row>
    <row r="499" spans="1:12" ht="15" customHeight="1" x14ac:dyDescent="0.25">
      <c r="A499" s="126"/>
      <c r="B499" s="127" t="s">
        <v>148</v>
      </c>
      <c r="C499" s="133"/>
      <c r="D499" s="129"/>
      <c r="E499" s="129"/>
      <c r="F499" s="129"/>
      <c r="G499" s="39">
        <f>G500</f>
        <v>0</v>
      </c>
      <c r="H499" s="39">
        <v>14600</v>
      </c>
      <c r="I499" s="39">
        <v>14092</v>
      </c>
      <c r="J499" s="95">
        <v>96.52</v>
      </c>
      <c r="K499" s="95">
        <f t="shared" si="21"/>
        <v>4.9878807099412161E-3</v>
      </c>
      <c r="L499" s="39">
        <f t="shared" si="17"/>
        <v>6792</v>
      </c>
    </row>
    <row r="500" spans="1:12" ht="20.25" customHeight="1" x14ac:dyDescent="0.25">
      <c r="A500" s="126"/>
      <c r="B500" s="28" t="s">
        <v>1</v>
      </c>
      <c r="C500" s="54" t="s">
        <v>22</v>
      </c>
      <c r="D500" s="17"/>
      <c r="E500" s="130" t="s">
        <v>153</v>
      </c>
      <c r="F500" s="131"/>
      <c r="G500" s="40">
        <v>0</v>
      </c>
      <c r="H500" s="40">
        <v>14600</v>
      </c>
      <c r="I500" s="40">
        <v>14092</v>
      </c>
      <c r="J500" s="96">
        <v>96.52</v>
      </c>
      <c r="K500" s="96">
        <f t="shared" si="21"/>
        <v>4.9878807099412161E-3</v>
      </c>
      <c r="L500" s="40">
        <f t="shared" si="17"/>
        <v>6792</v>
      </c>
    </row>
    <row r="501" spans="1:12" ht="15" customHeight="1" x14ac:dyDescent="0.25">
      <c r="A501" s="122" t="s">
        <v>180</v>
      </c>
      <c r="B501" s="123"/>
      <c r="C501" s="124"/>
      <c r="D501" s="123"/>
      <c r="E501" s="123"/>
      <c r="F501" s="123"/>
      <c r="G501" s="38">
        <v>318000</v>
      </c>
      <c r="H501" s="38">
        <v>318000</v>
      </c>
      <c r="I501" s="38">
        <v>0</v>
      </c>
      <c r="J501" s="97">
        <v>0</v>
      </c>
      <c r="K501" s="97">
        <f t="shared" si="21"/>
        <v>0</v>
      </c>
      <c r="L501" s="38">
        <f t="shared" si="17"/>
        <v>-159000</v>
      </c>
    </row>
    <row r="502" spans="1:12" ht="15" customHeight="1" x14ac:dyDescent="0.25">
      <c r="A502" s="111" t="s">
        <v>1</v>
      </c>
      <c r="B502" s="127" t="s">
        <v>450</v>
      </c>
      <c r="C502" s="128"/>
      <c r="D502" s="129"/>
      <c r="E502" s="129"/>
      <c r="F502" s="129"/>
      <c r="G502" s="39">
        <v>18000</v>
      </c>
      <c r="H502" s="39">
        <v>18000</v>
      </c>
      <c r="I502" s="39">
        <v>0</v>
      </c>
      <c r="J502" s="95">
        <v>0</v>
      </c>
      <c r="K502" s="95">
        <f t="shared" si="21"/>
        <v>0</v>
      </c>
      <c r="L502" s="39">
        <f t="shared" si="17"/>
        <v>-9000</v>
      </c>
    </row>
    <row r="503" spans="1:12" ht="21" customHeight="1" x14ac:dyDescent="0.25">
      <c r="A503" s="117"/>
      <c r="B503" s="119" t="s">
        <v>1</v>
      </c>
      <c r="C503" s="54" t="s">
        <v>22</v>
      </c>
      <c r="D503" s="17"/>
      <c r="E503" s="130" t="s">
        <v>451</v>
      </c>
      <c r="F503" s="131"/>
      <c r="G503" s="40">
        <v>18000</v>
      </c>
      <c r="H503" s="40">
        <v>18000</v>
      </c>
      <c r="I503" s="40">
        <v>0</v>
      </c>
      <c r="J503" s="96">
        <v>0</v>
      </c>
      <c r="K503" s="96">
        <f t="shared" si="21"/>
        <v>0</v>
      </c>
      <c r="L503" s="40">
        <f t="shared" si="17"/>
        <v>-9000</v>
      </c>
    </row>
    <row r="504" spans="1:12" ht="15" customHeight="1" x14ac:dyDescent="0.25">
      <c r="A504" s="104"/>
      <c r="B504" s="141" t="s">
        <v>187</v>
      </c>
      <c r="C504" s="133"/>
      <c r="D504" s="129"/>
      <c r="E504" s="129"/>
      <c r="F504" s="129"/>
      <c r="G504" s="39">
        <v>200000</v>
      </c>
      <c r="H504" s="39">
        <v>200000</v>
      </c>
      <c r="I504" s="39">
        <v>0</v>
      </c>
      <c r="J504" s="95">
        <v>0</v>
      </c>
      <c r="K504" s="95">
        <f t="shared" si="21"/>
        <v>0</v>
      </c>
      <c r="L504" s="39">
        <f t="shared" si="17"/>
        <v>-100000</v>
      </c>
    </row>
    <row r="505" spans="1:12" ht="51" customHeight="1" x14ac:dyDescent="0.25">
      <c r="A505" s="104"/>
      <c r="B505" s="28" t="s">
        <v>1</v>
      </c>
      <c r="C505" s="54" t="s">
        <v>22</v>
      </c>
      <c r="D505" s="17"/>
      <c r="E505" s="130" t="s">
        <v>188</v>
      </c>
      <c r="F505" s="131"/>
      <c r="G505" s="40">
        <v>200000</v>
      </c>
      <c r="H505" s="40">
        <v>200000</v>
      </c>
      <c r="I505" s="40">
        <v>0</v>
      </c>
      <c r="J505" s="96">
        <v>0</v>
      </c>
      <c r="K505" s="96">
        <f t="shared" si="21"/>
        <v>0</v>
      </c>
      <c r="L505" s="40">
        <f t="shared" si="17"/>
        <v>-100000</v>
      </c>
    </row>
    <row r="506" spans="1:12" ht="15" customHeight="1" x14ac:dyDescent="0.25">
      <c r="A506" s="104"/>
      <c r="B506" s="127" t="s">
        <v>189</v>
      </c>
      <c r="C506" s="133"/>
      <c r="D506" s="129"/>
      <c r="E506" s="129"/>
      <c r="F506" s="129"/>
      <c r="G506" s="39">
        <v>100000</v>
      </c>
      <c r="H506" s="39">
        <v>100000</v>
      </c>
      <c r="I506" s="39">
        <v>0</v>
      </c>
      <c r="J506" s="95">
        <v>0</v>
      </c>
      <c r="K506" s="95">
        <f t="shared" si="21"/>
        <v>0</v>
      </c>
      <c r="L506" s="39">
        <f t="shared" si="17"/>
        <v>-50000</v>
      </c>
    </row>
    <row r="507" spans="1:12" ht="18" customHeight="1" x14ac:dyDescent="0.25">
      <c r="A507" s="121"/>
      <c r="B507" s="28" t="s">
        <v>1</v>
      </c>
      <c r="C507" s="54" t="s">
        <v>22</v>
      </c>
      <c r="D507" s="17"/>
      <c r="E507" s="130" t="s">
        <v>452</v>
      </c>
      <c r="F507" s="131"/>
      <c r="G507" s="40">
        <v>100000</v>
      </c>
      <c r="H507" s="40">
        <v>100000</v>
      </c>
      <c r="I507" s="40">
        <v>0</v>
      </c>
      <c r="J507" s="96">
        <v>0</v>
      </c>
      <c r="K507" s="96">
        <f t="shared" si="21"/>
        <v>0</v>
      </c>
      <c r="L507" s="40">
        <f t="shared" si="17"/>
        <v>-50000</v>
      </c>
    </row>
    <row r="508" spans="1:12" ht="15" customHeight="1" x14ac:dyDescent="0.25">
      <c r="A508" s="122" t="s">
        <v>194</v>
      </c>
      <c r="B508" s="123"/>
      <c r="C508" s="124"/>
      <c r="D508" s="123"/>
      <c r="E508" s="123"/>
      <c r="F508" s="123"/>
      <c r="G508" s="38">
        <v>563000</v>
      </c>
      <c r="H508" s="38">
        <v>563000</v>
      </c>
      <c r="I508" s="38">
        <v>287026</v>
      </c>
      <c r="J508" s="97">
        <v>50.98</v>
      </c>
      <c r="K508" s="97">
        <f t="shared" ref="K508:K532" si="23">I508/$I$7*100</f>
        <v>0.10159320526905956</v>
      </c>
      <c r="L508" s="38">
        <f t="shared" si="17"/>
        <v>5526</v>
      </c>
    </row>
    <row r="509" spans="1:12" ht="15" customHeight="1" x14ac:dyDescent="0.25">
      <c r="A509" s="125" t="s">
        <v>1</v>
      </c>
      <c r="B509" s="127" t="s">
        <v>195</v>
      </c>
      <c r="C509" s="128"/>
      <c r="D509" s="129"/>
      <c r="E509" s="129"/>
      <c r="F509" s="129"/>
      <c r="G509" s="39">
        <v>563000</v>
      </c>
      <c r="H509" s="39">
        <v>563000</v>
      </c>
      <c r="I509" s="39">
        <v>287026</v>
      </c>
      <c r="J509" s="95">
        <v>50.98</v>
      </c>
      <c r="K509" s="95">
        <f t="shared" si="23"/>
        <v>0.10159320526905956</v>
      </c>
      <c r="L509" s="39">
        <f t="shared" si="17"/>
        <v>5526</v>
      </c>
    </row>
    <row r="510" spans="1:12" ht="30" customHeight="1" x14ac:dyDescent="0.25">
      <c r="A510" s="126"/>
      <c r="B510" s="140" t="s">
        <v>1</v>
      </c>
      <c r="C510" s="54" t="s">
        <v>22</v>
      </c>
      <c r="D510" s="18"/>
      <c r="E510" s="130" t="s">
        <v>196</v>
      </c>
      <c r="F510" s="131"/>
      <c r="G510" s="40">
        <v>427512</v>
      </c>
      <c r="H510" s="40">
        <v>427512</v>
      </c>
      <c r="I510" s="40">
        <v>228169</v>
      </c>
      <c r="J510" s="96">
        <v>53.37</v>
      </c>
      <c r="K510" s="96">
        <f t="shared" si="23"/>
        <v>8.0760697821925728E-2</v>
      </c>
      <c r="L510" s="40">
        <f t="shared" si="17"/>
        <v>14413</v>
      </c>
    </row>
    <row r="511" spans="1:12" ht="15" customHeight="1" x14ac:dyDescent="0.25">
      <c r="A511" s="126"/>
      <c r="B511" s="137"/>
      <c r="C511" s="54" t="s">
        <v>22</v>
      </c>
      <c r="D511" s="18"/>
      <c r="E511" s="130" t="s">
        <v>197</v>
      </c>
      <c r="F511" s="131"/>
      <c r="G511" s="40">
        <v>68780</v>
      </c>
      <c r="H511" s="40">
        <v>68780</v>
      </c>
      <c r="I511" s="40">
        <v>39008</v>
      </c>
      <c r="J511" s="96">
        <v>56.71</v>
      </c>
      <c r="K511" s="96">
        <f t="shared" si="23"/>
        <v>1.380692951556819E-2</v>
      </c>
      <c r="L511" s="40">
        <f t="shared" si="17"/>
        <v>4618</v>
      </c>
    </row>
    <row r="512" spans="1:12" ht="15" customHeight="1" x14ac:dyDescent="0.25">
      <c r="A512" s="126"/>
      <c r="B512" s="137"/>
      <c r="C512" s="54" t="s">
        <v>22</v>
      </c>
      <c r="D512" s="18"/>
      <c r="E512" s="130" t="s">
        <v>210</v>
      </c>
      <c r="F512" s="131"/>
      <c r="G512" s="40">
        <v>17708</v>
      </c>
      <c r="H512" s="40">
        <v>17708</v>
      </c>
      <c r="I512" s="40">
        <v>13281</v>
      </c>
      <c r="J512" s="96">
        <v>75</v>
      </c>
      <c r="K512" s="96">
        <f t="shared" si="23"/>
        <v>4.7008262637474657E-3</v>
      </c>
      <c r="L512" s="40">
        <f t="shared" si="17"/>
        <v>4427</v>
      </c>
    </row>
    <row r="513" spans="1:12" ht="15" customHeight="1" x14ac:dyDescent="0.25">
      <c r="A513" s="126" t="s">
        <v>1</v>
      </c>
      <c r="B513" s="137"/>
      <c r="C513" s="54" t="s">
        <v>22</v>
      </c>
      <c r="D513" s="18"/>
      <c r="E513" s="130" t="s">
        <v>200</v>
      </c>
      <c r="F513" s="131"/>
      <c r="G513" s="40">
        <v>49000</v>
      </c>
      <c r="H513" s="40">
        <v>49000</v>
      </c>
      <c r="I513" s="40">
        <v>6568</v>
      </c>
      <c r="J513" s="96">
        <v>13.4</v>
      </c>
      <c r="K513" s="96">
        <f t="shared" si="23"/>
        <v>2.3247516678181882E-3</v>
      </c>
      <c r="L513" s="40">
        <f t="shared" si="17"/>
        <v>-17932</v>
      </c>
    </row>
    <row r="514" spans="1:12" ht="15" customHeight="1" x14ac:dyDescent="0.25">
      <c r="A514" s="122" t="s">
        <v>304</v>
      </c>
      <c r="B514" s="123"/>
      <c r="C514" s="124"/>
      <c r="D514" s="123"/>
      <c r="E514" s="123"/>
      <c r="F514" s="123"/>
      <c r="G514" s="38">
        <f>G515</f>
        <v>36000</v>
      </c>
      <c r="H514" s="38">
        <v>40000</v>
      </c>
      <c r="I514" s="38">
        <v>15820</v>
      </c>
      <c r="J514" s="97">
        <v>39.549999999999997</v>
      </c>
      <c r="K514" s="97">
        <f t="shared" si="23"/>
        <v>5.5995084325340646E-3</v>
      </c>
      <c r="L514" s="38">
        <f t="shared" si="17"/>
        <v>-4180</v>
      </c>
    </row>
    <row r="515" spans="1:12" ht="15" customHeight="1" x14ac:dyDescent="0.25">
      <c r="A515" s="125" t="s">
        <v>1</v>
      </c>
      <c r="B515" s="127" t="s">
        <v>328</v>
      </c>
      <c r="C515" s="128"/>
      <c r="D515" s="129"/>
      <c r="E515" s="129"/>
      <c r="F515" s="129"/>
      <c r="G515" s="39">
        <f>G516</f>
        <v>36000</v>
      </c>
      <c r="H515" s="39">
        <v>40000</v>
      </c>
      <c r="I515" s="39">
        <v>15820</v>
      </c>
      <c r="J515" s="95">
        <v>39.549999999999997</v>
      </c>
      <c r="K515" s="95">
        <f t="shared" si="23"/>
        <v>5.5995084325340646E-3</v>
      </c>
      <c r="L515" s="39">
        <f t="shared" si="17"/>
        <v>-4180</v>
      </c>
    </row>
    <row r="516" spans="1:12" s="22" customFormat="1" ht="18" customHeight="1" x14ac:dyDescent="0.25">
      <c r="A516" s="126"/>
      <c r="B516" s="30" t="s">
        <v>1</v>
      </c>
      <c r="C516" s="56" t="s">
        <v>22</v>
      </c>
      <c r="D516" s="21"/>
      <c r="E516" s="138" t="s">
        <v>453</v>
      </c>
      <c r="F516" s="139"/>
      <c r="G516" s="40">
        <v>36000</v>
      </c>
      <c r="H516" s="40">
        <v>40000</v>
      </c>
      <c r="I516" s="40">
        <v>15820</v>
      </c>
      <c r="J516" s="96">
        <v>39.549999999999997</v>
      </c>
      <c r="K516" s="96">
        <f t="shared" si="23"/>
        <v>5.5995084325340646E-3</v>
      </c>
      <c r="L516" s="40">
        <f t="shared" si="17"/>
        <v>-4180</v>
      </c>
    </row>
    <row r="517" spans="1:12" ht="15" customHeight="1" x14ac:dyDescent="0.25">
      <c r="A517" s="122" t="s">
        <v>333</v>
      </c>
      <c r="B517" s="123"/>
      <c r="C517" s="124"/>
      <c r="D517" s="123"/>
      <c r="E517" s="123"/>
      <c r="F517" s="123"/>
      <c r="G517" s="38">
        <f>G518+G520+G522</f>
        <v>1743000</v>
      </c>
      <c r="H517" s="38">
        <v>1758000</v>
      </c>
      <c r="I517" s="38">
        <v>1178000</v>
      </c>
      <c r="J517" s="97">
        <v>67.010000000000005</v>
      </c>
      <c r="K517" s="97">
        <f t="shared" si="23"/>
        <v>0.41695454699905987</v>
      </c>
      <c r="L517" s="38">
        <f t="shared" si="17"/>
        <v>299000</v>
      </c>
    </row>
    <row r="518" spans="1:12" ht="15" customHeight="1" x14ac:dyDescent="0.25">
      <c r="A518" s="125" t="s">
        <v>1</v>
      </c>
      <c r="B518" s="127" t="s">
        <v>334</v>
      </c>
      <c r="C518" s="128"/>
      <c r="D518" s="129"/>
      <c r="E518" s="129"/>
      <c r="F518" s="129"/>
      <c r="G518" s="39">
        <v>0</v>
      </c>
      <c r="H518" s="39">
        <v>15000</v>
      </c>
      <c r="I518" s="39">
        <v>0</v>
      </c>
      <c r="J518" s="95">
        <v>0</v>
      </c>
      <c r="K518" s="95">
        <f t="shared" si="23"/>
        <v>0</v>
      </c>
      <c r="L518" s="39">
        <f t="shared" si="17"/>
        <v>-7500</v>
      </c>
    </row>
    <row r="519" spans="1:12" s="22" customFormat="1" ht="15" customHeight="1" x14ac:dyDescent="0.25">
      <c r="A519" s="126"/>
      <c r="B519" s="30" t="s">
        <v>1</v>
      </c>
      <c r="C519" s="56" t="s">
        <v>22</v>
      </c>
      <c r="D519" s="21"/>
      <c r="E519" s="130" t="s">
        <v>335</v>
      </c>
      <c r="F519" s="131"/>
      <c r="G519" s="40">
        <v>0</v>
      </c>
      <c r="H519" s="40">
        <v>15000</v>
      </c>
      <c r="I519" s="40">
        <v>0</v>
      </c>
      <c r="J519" s="96">
        <v>0</v>
      </c>
      <c r="K519" s="96">
        <f t="shared" si="23"/>
        <v>0</v>
      </c>
      <c r="L519" s="40">
        <f t="shared" si="17"/>
        <v>-7500</v>
      </c>
    </row>
    <row r="520" spans="1:12" ht="28.5" customHeight="1" x14ac:dyDescent="0.25">
      <c r="A520" s="126"/>
      <c r="B520" s="127" t="s">
        <v>336</v>
      </c>
      <c r="C520" s="133"/>
      <c r="D520" s="129"/>
      <c r="E520" s="129"/>
      <c r="F520" s="129"/>
      <c r="G520" s="39">
        <v>768000</v>
      </c>
      <c r="H520" s="39">
        <v>768000</v>
      </c>
      <c r="I520" s="39">
        <v>556811</v>
      </c>
      <c r="J520" s="95">
        <v>72.5</v>
      </c>
      <c r="K520" s="95">
        <f t="shared" si="23"/>
        <v>0.19708393741009639</v>
      </c>
      <c r="L520" s="39">
        <f t="shared" si="17"/>
        <v>172811</v>
      </c>
    </row>
    <row r="521" spans="1:12" s="22" customFormat="1" ht="20.25" customHeight="1" x14ac:dyDescent="0.25">
      <c r="A521" s="126"/>
      <c r="B521" s="30" t="s">
        <v>1</v>
      </c>
      <c r="C521" s="56" t="s">
        <v>22</v>
      </c>
      <c r="D521" s="21"/>
      <c r="E521" s="130" t="s">
        <v>454</v>
      </c>
      <c r="F521" s="131"/>
      <c r="G521" s="40">
        <v>768000</v>
      </c>
      <c r="H521" s="40">
        <v>768000</v>
      </c>
      <c r="I521" s="40">
        <v>556811</v>
      </c>
      <c r="J521" s="96">
        <v>72.5</v>
      </c>
      <c r="K521" s="96">
        <f t="shared" si="23"/>
        <v>0.19708393741009639</v>
      </c>
      <c r="L521" s="40">
        <f t="shared" ref="L521:L532" si="24">+I521-H521/2</f>
        <v>172811</v>
      </c>
    </row>
    <row r="522" spans="1:12" ht="15" customHeight="1" x14ac:dyDescent="0.25">
      <c r="A522" s="126"/>
      <c r="B522" s="127" t="s">
        <v>340</v>
      </c>
      <c r="C522" s="133"/>
      <c r="D522" s="129"/>
      <c r="E522" s="129"/>
      <c r="F522" s="129"/>
      <c r="G522" s="39">
        <v>975000</v>
      </c>
      <c r="H522" s="39">
        <v>975000</v>
      </c>
      <c r="I522" s="39">
        <v>621189</v>
      </c>
      <c r="J522" s="95">
        <v>63.71</v>
      </c>
      <c r="K522" s="95">
        <f t="shared" si="23"/>
        <v>0.21987060958896351</v>
      </c>
      <c r="L522" s="39">
        <f t="shared" si="24"/>
        <v>133689</v>
      </c>
    </row>
    <row r="523" spans="1:12" s="22" customFormat="1" ht="30" customHeight="1" x14ac:dyDescent="0.25">
      <c r="A523" s="126"/>
      <c r="B523" s="136"/>
      <c r="C523" s="56" t="s">
        <v>22</v>
      </c>
      <c r="D523" s="19"/>
      <c r="E523" s="130" t="s">
        <v>455</v>
      </c>
      <c r="F523" s="131"/>
      <c r="G523" s="40">
        <v>475000</v>
      </c>
      <c r="H523" s="40">
        <v>475000</v>
      </c>
      <c r="I523" s="40">
        <v>293706</v>
      </c>
      <c r="J523" s="96">
        <v>61.83</v>
      </c>
      <c r="K523" s="96">
        <f t="shared" si="23"/>
        <v>0.10395759947445322</v>
      </c>
      <c r="L523" s="40">
        <f t="shared" si="24"/>
        <v>56206</v>
      </c>
    </row>
    <row r="524" spans="1:12" s="22" customFormat="1" ht="30" customHeight="1" x14ac:dyDescent="0.25">
      <c r="A524" s="126"/>
      <c r="B524" s="136"/>
      <c r="C524" s="56" t="s">
        <v>22</v>
      </c>
      <c r="D524" s="19"/>
      <c r="E524" s="130" t="s">
        <v>456</v>
      </c>
      <c r="F524" s="131"/>
      <c r="G524" s="40">
        <v>500000</v>
      </c>
      <c r="H524" s="40">
        <v>500000</v>
      </c>
      <c r="I524" s="40">
        <v>327483</v>
      </c>
      <c r="J524" s="96">
        <v>65.5</v>
      </c>
      <c r="K524" s="96">
        <f t="shared" si="23"/>
        <v>0.11591301011451031</v>
      </c>
      <c r="L524" s="40">
        <f t="shared" si="24"/>
        <v>77483</v>
      </c>
    </row>
    <row r="525" spans="1:12" ht="15" customHeight="1" x14ac:dyDescent="0.25">
      <c r="A525" s="122" t="s">
        <v>342</v>
      </c>
      <c r="B525" s="123"/>
      <c r="C525" s="124"/>
      <c r="D525" s="123"/>
      <c r="E525" s="123"/>
      <c r="F525" s="123"/>
      <c r="G525" s="38">
        <v>1000</v>
      </c>
      <c r="H525" s="38">
        <v>1000</v>
      </c>
      <c r="I525" s="38">
        <v>71</v>
      </c>
      <c r="J525" s="97">
        <v>7.1</v>
      </c>
      <c r="K525" s="97">
        <f t="shared" si="23"/>
        <v>2.5130537213016342E-5</v>
      </c>
      <c r="L525" s="38">
        <f t="shared" si="24"/>
        <v>-429</v>
      </c>
    </row>
    <row r="526" spans="1:12" ht="15" customHeight="1" x14ac:dyDescent="0.25">
      <c r="A526" s="125" t="s">
        <v>1</v>
      </c>
      <c r="B526" s="127" t="s">
        <v>347</v>
      </c>
      <c r="C526" s="128"/>
      <c r="D526" s="129"/>
      <c r="E526" s="129"/>
      <c r="F526" s="129"/>
      <c r="G526" s="39">
        <v>1000</v>
      </c>
      <c r="H526" s="39">
        <v>1000</v>
      </c>
      <c r="I526" s="39">
        <v>71</v>
      </c>
      <c r="J526" s="95">
        <v>7.1</v>
      </c>
      <c r="K526" s="95">
        <f t="shared" si="23"/>
        <v>2.5130537213016342E-5</v>
      </c>
      <c r="L526" s="39">
        <f t="shared" si="24"/>
        <v>-429</v>
      </c>
    </row>
    <row r="527" spans="1:12" s="22" customFormat="1" ht="30.75" customHeight="1" x14ac:dyDescent="0.25">
      <c r="A527" s="126"/>
      <c r="B527" s="30" t="s">
        <v>1</v>
      </c>
      <c r="C527" s="56" t="s">
        <v>22</v>
      </c>
      <c r="D527" s="21"/>
      <c r="E527" s="130" t="s">
        <v>457</v>
      </c>
      <c r="F527" s="131"/>
      <c r="G527" s="40">
        <v>1000</v>
      </c>
      <c r="H527" s="40">
        <v>1000</v>
      </c>
      <c r="I527" s="40">
        <v>71</v>
      </c>
      <c r="J527" s="96">
        <v>7.1</v>
      </c>
      <c r="K527" s="96">
        <f t="shared" si="23"/>
        <v>2.5130537213016342E-5</v>
      </c>
      <c r="L527" s="40">
        <f t="shared" si="24"/>
        <v>-429</v>
      </c>
    </row>
    <row r="528" spans="1:12" ht="15" customHeight="1" x14ac:dyDescent="0.25">
      <c r="A528" s="122" t="s">
        <v>382</v>
      </c>
      <c r="B528" s="123"/>
      <c r="C528" s="124"/>
      <c r="D528" s="123"/>
      <c r="E528" s="123"/>
      <c r="F528" s="123"/>
      <c r="G528" s="38">
        <v>200000</v>
      </c>
      <c r="H528" s="38">
        <v>200000</v>
      </c>
      <c r="I528" s="38">
        <v>0</v>
      </c>
      <c r="J528" s="97">
        <v>0</v>
      </c>
      <c r="K528" s="97">
        <f t="shared" si="23"/>
        <v>0</v>
      </c>
      <c r="L528" s="38">
        <f t="shared" si="24"/>
        <v>-100000</v>
      </c>
    </row>
    <row r="529" spans="1:12" ht="15" customHeight="1" x14ac:dyDescent="0.25">
      <c r="A529" s="125" t="s">
        <v>1</v>
      </c>
      <c r="B529" s="127" t="s">
        <v>385</v>
      </c>
      <c r="C529" s="128"/>
      <c r="D529" s="129"/>
      <c r="E529" s="129"/>
      <c r="F529" s="129"/>
      <c r="G529" s="39">
        <v>100000</v>
      </c>
      <c r="H529" s="39">
        <v>100000</v>
      </c>
      <c r="I529" s="39">
        <v>0</v>
      </c>
      <c r="J529" s="95">
        <v>0</v>
      </c>
      <c r="K529" s="95">
        <f t="shared" si="23"/>
        <v>0</v>
      </c>
      <c r="L529" s="39">
        <f t="shared" si="24"/>
        <v>-50000</v>
      </c>
    </row>
    <row r="530" spans="1:12" s="22" customFormat="1" ht="29.25" customHeight="1" x14ac:dyDescent="0.25">
      <c r="A530" s="126"/>
      <c r="B530" s="30" t="s">
        <v>1</v>
      </c>
      <c r="C530" s="56" t="s">
        <v>22</v>
      </c>
      <c r="D530" s="21"/>
      <c r="E530" s="130" t="s">
        <v>458</v>
      </c>
      <c r="F530" s="131"/>
      <c r="G530" s="40">
        <v>100000</v>
      </c>
      <c r="H530" s="40">
        <v>100000</v>
      </c>
      <c r="I530" s="40">
        <v>0</v>
      </c>
      <c r="J530" s="96">
        <v>0</v>
      </c>
      <c r="K530" s="96">
        <f t="shared" si="23"/>
        <v>0</v>
      </c>
      <c r="L530" s="40">
        <f t="shared" si="24"/>
        <v>-50000</v>
      </c>
    </row>
    <row r="531" spans="1:12" ht="15" customHeight="1" x14ac:dyDescent="0.25">
      <c r="A531" s="126"/>
      <c r="B531" s="127" t="s">
        <v>386</v>
      </c>
      <c r="C531" s="133"/>
      <c r="D531" s="129"/>
      <c r="E531" s="129"/>
      <c r="F531" s="129"/>
      <c r="G531" s="39">
        <v>100000</v>
      </c>
      <c r="H531" s="39">
        <v>100000</v>
      </c>
      <c r="I531" s="39">
        <v>0</v>
      </c>
      <c r="J531" s="95">
        <v>0</v>
      </c>
      <c r="K531" s="95">
        <f t="shared" si="23"/>
        <v>0</v>
      </c>
      <c r="L531" s="39">
        <f t="shared" si="24"/>
        <v>-50000</v>
      </c>
    </row>
    <row r="532" spans="1:12" s="22" customFormat="1" ht="15" customHeight="1" x14ac:dyDescent="0.25">
      <c r="A532" s="132"/>
      <c r="B532" s="31" t="s">
        <v>1</v>
      </c>
      <c r="C532" s="56" t="s">
        <v>22</v>
      </c>
      <c r="D532" s="32"/>
      <c r="E532" s="134" t="s">
        <v>387</v>
      </c>
      <c r="F532" s="135"/>
      <c r="G532" s="40">
        <v>100000</v>
      </c>
      <c r="H532" s="40">
        <v>100000</v>
      </c>
      <c r="I532" s="40">
        <v>0</v>
      </c>
      <c r="J532" s="96">
        <v>0</v>
      </c>
      <c r="K532" s="96">
        <f t="shared" si="23"/>
        <v>0</v>
      </c>
      <c r="L532" s="40">
        <f t="shared" si="24"/>
        <v>-50000</v>
      </c>
    </row>
  </sheetData>
  <mergeCells count="631">
    <mergeCell ref="A9:E9"/>
    <mergeCell ref="A10:E10"/>
    <mergeCell ref="A11:F11"/>
    <mergeCell ref="A12:B12"/>
    <mergeCell ref="A13:E13"/>
    <mergeCell ref="A14:E14"/>
    <mergeCell ref="A2:L2"/>
    <mergeCell ref="M3:W3"/>
    <mergeCell ref="E5:F5"/>
    <mergeCell ref="E6:F6"/>
    <mergeCell ref="A7:F7"/>
    <mergeCell ref="A8:B8"/>
    <mergeCell ref="A15:F15"/>
    <mergeCell ref="A16:A26"/>
    <mergeCell ref="B16:F16"/>
    <mergeCell ref="B17:B20"/>
    <mergeCell ref="E17:F17"/>
    <mergeCell ref="E18:F18"/>
    <mergeCell ref="E19:F19"/>
    <mergeCell ref="E20:F20"/>
    <mergeCell ref="B21:F21"/>
    <mergeCell ref="B22:B26"/>
    <mergeCell ref="E22:F22"/>
    <mergeCell ref="E23:F23"/>
    <mergeCell ref="E24:F24"/>
    <mergeCell ref="E25:F25"/>
    <mergeCell ref="E26:F26"/>
    <mergeCell ref="A27:B31"/>
    <mergeCell ref="E27:F27"/>
    <mergeCell ref="E28:F28"/>
    <mergeCell ref="E29:F29"/>
    <mergeCell ref="E30:F30"/>
    <mergeCell ref="E31:F31"/>
    <mergeCell ref="A32:A43"/>
    <mergeCell ref="B32:F32"/>
    <mergeCell ref="E33:F33"/>
    <mergeCell ref="B34:F34"/>
    <mergeCell ref="B35:B36"/>
    <mergeCell ref="E35:F35"/>
    <mergeCell ref="E36:F36"/>
    <mergeCell ref="B37:F37"/>
    <mergeCell ref="B38:B41"/>
    <mergeCell ref="A44:B46"/>
    <mergeCell ref="E44:F44"/>
    <mergeCell ref="E45:F45"/>
    <mergeCell ref="E46:F46"/>
    <mergeCell ref="A47:F47"/>
    <mergeCell ref="A48:A49"/>
    <mergeCell ref="B48:F48"/>
    <mergeCell ref="E49:F49"/>
    <mergeCell ref="E38:F38"/>
    <mergeCell ref="E39:F39"/>
    <mergeCell ref="E40:F40"/>
    <mergeCell ref="E41:F41"/>
    <mergeCell ref="B42:F42"/>
    <mergeCell ref="E43:F43"/>
    <mergeCell ref="A58:B64"/>
    <mergeCell ref="E58:F58"/>
    <mergeCell ref="E59:F59"/>
    <mergeCell ref="E60:F60"/>
    <mergeCell ref="E61:F61"/>
    <mergeCell ref="E62:F62"/>
    <mergeCell ref="E63:F63"/>
    <mergeCell ref="E64:F64"/>
    <mergeCell ref="A50:F50"/>
    <mergeCell ref="B51:F51"/>
    <mergeCell ref="E52:F52"/>
    <mergeCell ref="E53:F53"/>
    <mergeCell ref="E54:F54"/>
    <mergeCell ref="E55:F55"/>
    <mergeCell ref="E56:F56"/>
    <mergeCell ref="E57:F57"/>
    <mergeCell ref="A71:F71"/>
    <mergeCell ref="A72:A74"/>
    <mergeCell ref="B72:F72"/>
    <mergeCell ref="B73:B74"/>
    <mergeCell ref="E73:F73"/>
    <mergeCell ref="E74:F74"/>
    <mergeCell ref="A65:A70"/>
    <mergeCell ref="B65:F65"/>
    <mergeCell ref="B66:B70"/>
    <mergeCell ref="E66:F66"/>
    <mergeCell ref="E67:F67"/>
    <mergeCell ref="E68:F68"/>
    <mergeCell ref="E69:F69"/>
    <mergeCell ref="E70:F70"/>
    <mergeCell ref="A75:B76"/>
    <mergeCell ref="E75:F75"/>
    <mergeCell ref="E76:F76"/>
    <mergeCell ref="A77:F77"/>
    <mergeCell ref="A78:A92"/>
    <mergeCell ref="B78:F78"/>
    <mergeCell ref="B79:B92"/>
    <mergeCell ref="E79:F79"/>
    <mergeCell ref="E80:F80"/>
    <mergeCell ref="E81:F81"/>
    <mergeCell ref="E88:F88"/>
    <mergeCell ref="E89:F89"/>
    <mergeCell ref="E90:F90"/>
    <mergeCell ref="E91:F91"/>
    <mergeCell ref="E92:F92"/>
    <mergeCell ref="A93:B94"/>
    <mergeCell ref="E93:F93"/>
    <mergeCell ref="E94:F94"/>
    <mergeCell ref="E82:F82"/>
    <mergeCell ref="E83:F83"/>
    <mergeCell ref="E84:F84"/>
    <mergeCell ref="E85:F85"/>
    <mergeCell ref="E86:F86"/>
    <mergeCell ref="E87:F87"/>
    <mergeCell ref="E103:F103"/>
    <mergeCell ref="E104:F104"/>
    <mergeCell ref="E105:F105"/>
    <mergeCell ref="E106:F106"/>
    <mergeCell ref="E107:F107"/>
    <mergeCell ref="E108:F108"/>
    <mergeCell ref="B95:F95"/>
    <mergeCell ref="E96:F96"/>
    <mergeCell ref="B97:F97"/>
    <mergeCell ref="E98:F98"/>
    <mergeCell ref="E99:F99"/>
    <mergeCell ref="E100:F100"/>
    <mergeCell ref="E101:F101"/>
    <mergeCell ref="E102:F102"/>
    <mergeCell ref="E118:F118"/>
    <mergeCell ref="E119:F119"/>
    <mergeCell ref="E120:F120"/>
    <mergeCell ref="E121:F121"/>
    <mergeCell ref="E122:F122"/>
    <mergeCell ref="E123:F123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24:F124"/>
    <mergeCell ref="E125:F125"/>
    <mergeCell ref="E126:F126"/>
    <mergeCell ref="A141:A144"/>
    <mergeCell ref="B141:F141"/>
    <mergeCell ref="E142:F142"/>
    <mergeCell ref="B143:F143"/>
    <mergeCell ref="E144:F144"/>
    <mergeCell ref="E133:F133"/>
    <mergeCell ref="E134:F134"/>
    <mergeCell ref="E135:F135"/>
    <mergeCell ref="E136:F136"/>
    <mergeCell ref="E137:F137"/>
    <mergeCell ref="E138:F138"/>
    <mergeCell ref="E127:F127"/>
    <mergeCell ref="E128:F128"/>
    <mergeCell ref="E129:F129"/>
    <mergeCell ref="E130:F130"/>
    <mergeCell ref="E131:F131"/>
    <mergeCell ref="E132:F132"/>
    <mergeCell ref="E139:F139"/>
    <mergeCell ref="E140:F140"/>
    <mergeCell ref="E145:F145"/>
    <mergeCell ref="E146:F146"/>
    <mergeCell ref="A147:A155"/>
    <mergeCell ref="B147:F147"/>
    <mergeCell ref="B148:B155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A156:F156"/>
    <mergeCell ref="A157:A159"/>
    <mergeCell ref="B157:F157"/>
    <mergeCell ref="B158:B159"/>
    <mergeCell ref="E158:F158"/>
    <mergeCell ref="E159:F159"/>
    <mergeCell ref="A166:A169"/>
    <mergeCell ref="B166:F166"/>
    <mergeCell ref="B167:B169"/>
    <mergeCell ref="E167:F167"/>
    <mergeCell ref="E168:F168"/>
    <mergeCell ref="E169:F169"/>
    <mergeCell ref="E160:F160"/>
    <mergeCell ref="E161:F161"/>
    <mergeCell ref="E162:F162"/>
    <mergeCell ref="E163:F163"/>
    <mergeCell ref="E164:F164"/>
    <mergeCell ref="E165:F165"/>
    <mergeCell ref="E174:F174"/>
    <mergeCell ref="E175:F175"/>
    <mergeCell ref="E176:F176"/>
    <mergeCell ref="E177:F177"/>
    <mergeCell ref="E178:F178"/>
    <mergeCell ref="E179:F179"/>
    <mergeCell ref="A170:F170"/>
    <mergeCell ref="B171:F171"/>
    <mergeCell ref="B172:B173"/>
    <mergeCell ref="E172:F172"/>
    <mergeCell ref="E173:F173"/>
    <mergeCell ref="A180:F180"/>
    <mergeCell ref="A181:A186"/>
    <mergeCell ref="B181:F181"/>
    <mergeCell ref="B182:B183"/>
    <mergeCell ref="E182:F182"/>
    <mergeCell ref="E183:F183"/>
    <mergeCell ref="B184:F184"/>
    <mergeCell ref="B185:B186"/>
    <mergeCell ref="E185:F185"/>
    <mergeCell ref="E186:F186"/>
    <mergeCell ref="A187:A193"/>
    <mergeCell ref="B187:F187"/>
    <mergeCell ref="E188:F188"/>
    <mergeCell ref="B189:F189"/>
    <mergeCell ref="B190:B193"/>
    <mergeCell ref="E190:F190"/>
    <mergeCell ref="E191:F191"/>
    <mergeCell ref="E192:F192"/>
    <mergeCell ref="E193:F193"/>
    <mergeCell ref="B202:B204"/>
    <mergeCell ref="E202:F202"/>
    <mergeCell ref="E203:F203"/>
    <mergeCell ref="E204:F204"/>
    <mergeCell ref="A205:B205"/>
    <mergeCell ref="E205:F205"/>
    <mergeCell ref="A194:F194"/>
    <mergeCell ref="A195:A204"/>
    <mergeCell ref="B195:F195"/>
    <mergeCell ref="B196:B200"/>
    <mergeCell ref="E196:F196"/>
    <mergeCell ref="E197:F197"/>
    <mergeCell ref="E198:F198"/>
    <mergeCell ref="E199:F199"/>
    <mergeCell ref="E200:F200"/>
    <mergeCell ref="B201:F201"/>
    <mergeCell ref="B206:F206"/>
    <mergeCell ref="E207:F207"/>
    <mergeCell ref="E208:F208"/>
    <mergeCell ref="E209:F209"/>
    <mergeCell ref="E210:F210"/>
    <mergeCell ref="E211:F211"/>
    <mergeCell ref="E212:F212"/>
    <mergeCell ref="E213:F213"/>
    <mergeCell ref="B233:F233"/>
    <mergeCell ref="E220:F220"/>
    <mergeCell ref="A221:B224"/>
    <mergeCell ref="E221:F221"/>
    <mergeCell ref="E222:F222"/>
    <mergeCell ref="E223:F223"/>
    <mergeCell ref="E224:F224"/>
    <mergeCell ref="E214:F214"/>
    <mergeCell ref="E215:F215"/>
    <mergeCell ref="E216:F216"/>
    <mergeCell ref="E217:F217"/>
    <mergeCell ref="E218:F218"/>
    <mergeCell ref="E219:F219"/>
    <mergeCell ref="B234:B237"/>
    <mergeCell ref="E234:F234"/>
    <mergeCell ref="E235:F235"/>
    <mergeCell ref="E236:F236"/>
    <mergeCell ref="E237:F237"/>
    <mergeCell ref="A225:A237"/>
    <mergeCell ref="B225:F225"/>
    <mergeCell ref="E226:F226"/>
    <mergeCell ref="B227:F227"/>
    <mergeCell ref="E228:F228"/>
    <mergeCell ref="B229:F229"/>
    <mergeCell ref="B230:B232"/>
    <mergeCell ref="E230:F230"/>
    <mergeCell ref="E231:F231"/>
    <mergeCell ref="E232:F232"/>
    <mergeCell ref="A238:B245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B255:F255"/>
    <mergeCell ref="A256:B257"/>
    <mergeCell ref="E256:F256"/>
    <mergeCell ref="E257:F257"/>
    <mergeCell ref="A258:F258"/>
    <mergeCell ref="A259:A260"/>
    <mergeCell ref="B259:F259"/>
    <mergeCell ref="E260:F260"/>
    <mergeCell ref="A246:F246"/>
    <mergeCell ref="A247:A255"/>
    <mergeCell ref="B247:F247"/>
    <mergeCell ref="E248:F248"/>
    <mergeCell ref="B249:F249"/>
    <mergeCell ref="E250:F250"/>
    <mergeCell ref="B251:F251"/>
    <mergeCell ref="E252:F252"/>
    <mergeCell ref="B253:F253"/>
    <mergeCell ref="E254:F254"/>
    <mergeCell ref="E269:F269"/>
    <mergeCell ref="E270:F270"/>
    <mergeCell ref="E271:F271"/>
    <mergeCell ref="A272:B273"/>
    <mergeCell ref="E272:F272"/>
    <mergeCell ref="E273:F273"/>
    <mergeCell ref="A261:F261"/>
    <mergeCell ref="A262:A271"/>
    <mergeCell ref="B262:F262"/>
    <mergeCell ref="B263:B271"/>
    <mergeCell ref="E263:F263"/>
    <mergeCell ref="E264:F264"/>
    <mergeCell ref="E265:F265"/>
    <mergeCell ref="E266:F266"/>
    <mergeCell ref="E267:F267"/>
    <mergeCell ref="E268:F268"/>
    <mergeCell ref="A274:F274"/>
    <mergeCell ref="B275:F275"/>
    <mergeCell ref="E276:F276"/>
    <mergeCell ref="E277:F277"/>
    <mergeCell ref="B278:F278"/>
    <mergeCell ref="E279:F279"/>
    <mergeCell ref="B280:F280"/>
    <mergeCell ref="E281:F281"/>
    <mergeCell ref="B282:F282"/>
    <mergeCell ref="E288:F288"/>
    <mergeCell ref="B289:F289"/>
    <mergeCell ref="B290:B292"/>
    <mergeCell ref="E290:F290"/>
    <mergeCell ref="E291:F291"/>
    <mergeCell ref="E292:F292"/>
    <mergeCell ref="B283:B286"/>
    <mergeCell ref="E283:F283"/>
    <mergeCell ref="E284:F284"/>
    <mergeCell ref="E285:F285"/>
    <mergeCell ref="E286:F286"/>
    <mergeCell ref="B287:F287"/>
    <mergeCell ref="E299:F299"/>
    <mergeCell ref="E300:F300"/>
    <mergeCell ref="E301:F301"/>
    <mergeCell ref="E302:F302"/>
    <mergeCell ref="E303:F303"/>
    <mergeCell ref="E304:F304"/>
    <mergeCell ref="A293:B293"/>
    <mergeCell ref="E293:F293"/>
    <mergeCell ref="A294:A307"/>
    <mergeCell ref="B294:F294"/>
    <mergeCell ref="B295:B296"/>
    <mergeCell ref="E295:F295"/>
    <mergeCell ref="E296:F296"/>
    <mergeCell ref="B297:F297"/>
    <mergeCell ref="B298:B307"/>
    <mergeCell ref="E298:F298"/>
    <mergeCell ref="E305:F305"/>
    <mergeCell ref="E306:F306"/>
    <mergeCell ref="E307:F307"/>
    <mergeCell ref="A308:F308"/>
    <mergeCell ref="B309:F309"/>
    <mergeCell ref="A310:B313"/>
    <mergeCell ref="E310:F310"/>
    <mergeCell ref="E311:F311"/>
    <mergeCell ref="E312:F312"/>
    <mergeCell ref="E313:F313"/>
    <mergeCell ref="E322:F322"/>
    <mergeCell ref="B323:F323"/>
    <mergeCell ref="E324:F324"/>
    <mergeCell ref="B325:F325"/>
    <mergeCell ref="A326:B326"/>
    <mergeCell ref="E326:F326"/>
    <mergeCell ref="A314:F314"/>
    <mergeCell ref="A315:A325"/>
    <mergeCell ref="B315:F315"/>
    <mergeCell ref="B316:B320"/>
    <mergeCell ref="E316:F316"/>
    <mergeCell ref="E317:F317"/>
    <mergeCell ref="E318:F318"/>
    <mergeCell ref="E319:F319"/>
    <mergeCell ref="E320:F320"/>
    <mergeCell ref="B321:F321"/>
    <mergeCell ref="B335:B336"/>
    <mergeCell ref="E335:F335"/>
    <mergeCell ref="E336:F336"/>
    <mergeCell ref="B337:F337"/>
    <mergeCell ref="E338:F338"/>
    <mergeCell ref="B339:F339"/>
    <mergeCell ref="B327:F327"/>
    <mergeCell ref="E328:F328"/>
    <mergeCell ref="B329:F329"/>
    <mergeCell ref="E330:F330"/>
    <mergeCell ref="B331:F331"/>
    <mergeCell ref="B332:B333"/>
    <mergeCell ref="E332:F332"/>
    <mergeCell ref="E333:F333"/>
    <mergeCell ref="B334:F334"/>
    <mergeCell ref="E345:F345"/>
    <mergeCell ref="A346:B348"/>
    <mergeCell ref="E346:F346"/>
    <mergeCell ref="E347:F347"/>
    <mergeCell ref="E348:F348"/>
    <mergeCell ref="A349:F349"/>
    <mergeCell ref="B340:B341"/>
    <mergeCell ref="E340:F340"/>
    <mergeCell ref="E341:F341"/>
    <mergeCell ref="B342:F342"/>
    <mergeCell ref="E343:F343"/>
    <mergeCell ref="B344:F344"/>
    <mergeCell ref="E358:F358"/>
    <mergeCell ref="A359:F359"/>
    <mergeCell ref="A360:A366"/>
    <mergeCell ref="B360:F360"/>
    <mergeCell ref="E361:F361"/>
    <mergeCell ref="B362:F362"/>
    <mergeCell ref="E363:F363"/>
    <mergeCell ref="B364:F364"/>
    <mergeCell ref="B365:B366"/>
    <mergeCell ref="E365:F365"/>
    <mergeCell ref="A350:A358"/>
    <mergeCell ref="B350:F350"/>
    <mergeCell ref="E351:F351"/>
    <mergeCell ref="B352:F352"/>
    <mergeCell ref="E353:F353"/>
    <mergeCell ref="B354:F354"/>
    <mergeCell ref="B355:B356"/>
    <mergeCell ref="E355:F355"/>
    <mergeCell ref="E356:F356"/>
    <mergeCell ref="B357:F357"/>
    <mergeCell ref="E373:F373"/>
    <mergeCell ref="E374:F374"/>
    <mergeCell ref="E375:F375"/>
    <mergeCell ref="E376:F376"/>
    <mergeCell ref="E377:F377"/>
    <mergeCell ref="E378:F378"/>
    <mergeCell ref="E366:F366"/>
    <mergeCell ref="A367:B369"/>
    <mergeCell ref="E367:F367"/>
    <mergeCell ref="E368:F368"/>
    <mergeCell ref="E369:F369"/>
    <mergeCell ref="A370:A381"/>
    <mergeCell ref="B370:F370"/>
    <mergeCell ref="B371:B381"/>
    <mergeCell ref="E371:F371"/>
    <mergeCell ref="E372:F372"/>
    <mergeCell ref="E379:F379"/>
    <mergeCell ref="E380:F380"/>
    <mergeCell ref="E381:F381"/>
    <mergeCell ref="A382:B388"/>
    <mergeCell ref="E382:F382"/>
    <mergeCell ref="E383:F383"/>
    <mergeCell ref="E384:F384"/>
    <mergeCell ref="E385:F385"/>
    <mergeCell ref="E386:F386"/>
    <mergeCell ref="E387:F387"/>
    <mergeCell ref="E388:F388"/>
    <mergeCell ref="A389:F389"/>
    <mergeCell ref="A390:A399"/>
    <mergeCell ref="B390:F390"/>
    <mergeCell ref="B391:B392"/>
    <mergeCell ref="E391:F391"/>
    <mergeCell ref="E392:F392"/>
    <mergeCell ref="B393:F393"/>
    <mergeCell ref="B394:B397"/>
    <mergeCell ref="E394:F394"/>
    <mergeCell ref="E395:F395"/>
    <mergeCell ref="E396:F396"/>
    <mergeCell ref="E397:F397"/>
    <mergeCell ref="B398:F398"/>
    <mergeCell ref="E399:F399"/>
    <mergeCell ref="A400:A405"/>
    <mergeCell ref="B400:F400"/>
    <mergeCell ref="E401:F401"/>
    <mergeCell ref="B402:F402"/>
    <mergeCell ref="B403:B405"/>
    <mergeCell ref="E403:F403"/>
    <mergeCell ref="E404:F404"/>
    <mergeCell ref="E405:F405"/>
    <mergeCell ref="A406:F406"/>
    <mergeCell ref="A407:A419"/>
    <mergeCell ref="B407:F407"/>
    <mergeCell ref="E408:F408"/>
    <mergeCell ref="B409:F409"/>
    <mergeCell ref="E410:F410"/>
    <mergeCell ref="B411:F411"/>
    <mergeCell ref="E429:F429"/>
    <mergeCell ref="B418:B419"/>
    <mergeCell ref="E418:F418"/>
    <mergeCell ref="E419:F419"/>
    <mergeCell ref="A420:B420"/>
    <mergeCell ref="E420:F420"/>
    <mergeCell ref="A421:F421"/>
    <mergeCell ref="E412:F412"/>
    <mergeCell ref="B413:F413"/>
    <mergeCell ref="E414:F414"/>
    <mergeCell ref="B415:F415"/>
    <mergeCell ref="E416:F416"/>
    <mergeCell ref="B417:F417"/>
    <mergeCell ref="A437:B442"/>
    <mergeCell ref="E437:F437"/>
    <mergeCell ref="E438:F438"/>
    <mergeCell ref="E439:F439"/>
    <mergeCell ref="E440:F440"/>
    <mergeCell ref="E441:F441"/>
    <mergeCell ref="E442:F442"/>
    <mergeCell ref="E430:F430"/>
    <mergeCell ref="E431:F431"/>
    <mergeCell ref="B432:F432"/>
    <mergeCell ref="E433:F433"/>
    <mergeCell ref="B434:F434"/>
    <mergeCell ref="B435:B436"/>
    <mergeCell ref="E435:F435"/>
    <mergeCell ref="E436:F436"/>
    <mergeCell ref="A422:A436"/>
    <mergeCell ref="B422:F422"/>
    <mergeCell ref="E423:F423"/>
    <mergeCell ref="B424:F424"/>
    <mergeCell ref="B425:B431"/>
    <mergeCell ref="E425:F425"/>
    <mergeCell ref="E426:F426"/>
    <mergeCell ref="E427:F427"/>
    <mergeCell ref="E428:F428"/>
    <mergeCell ref="E450:F450"/>
    <mergeCell ref="E451:F451"/>
    <mergeCell ref="E452:F452"/>
    <mergeCell ref="A453:B455"/>
    <mergeCell ref="E453:F453"/>
    <mergeCell ref="E454:F454"/>
    <mergeCell ref="E455:F455"/>
    <mergeCell ref="B443:F443"/>
    <mergeCell ref="B444:B446"/>
    <mergeCell ref="E444:F444"/>
    <mergeCell ref="E445:F445"/>
    <mergeCell ref="E446:F446"/>
    <mergeCell ref="B447:F447"/>
    <mergeCell ref="E448:F448"/>
    <mergeCell ref="E449:F449"/>
    <mergeCell ref="A456:A463"/>
    <mergeCell ref="B456:F456"/>
    <mergeCell ref="E457:F457"/>
    <mergeCell ref="B458:F458"/>
    <mergeCell ref="E459:F459"/>
    <mergeCell ref="B460:F460"/>
    <mergeCell ref="B461:B463"/>
    <mergeCell ref="E461:F461"/>
    <mergeCell ref="E462:F462"/>
    <mergeCell ref="E463:F463"/>
    <mergeCell ref="A468:F468"/>
    <mergeCell ref="A469:A473"/>
    <mergeCell ref="B469:F469"/>
    <mergeCell ref="E470:F470"/>
    <mergeCell ref="B471:F471"/>
    <mergeCell ref="B472:B473"/>
    <mergeCell ref="E472:F472"/>
    <mergeCell ref="E473:F473"/>
    <mergeCell ref="A464:F464"/>
    <mergeCell ref="A465:A467"/>
    <mergeCell ref="B465:F465"/>
    <mergeCell ref="B466:B467"/>
    <mergeCell ref="E466:F466"/>
    <mergeCell ref="E467:F467"/>
    <mergeCell ref="E482:F482"/>
    <mergeCell ref="E483:F483"/>
    <mergeCell ref="E484:F484"/>
    <mergeCell ref="E485:F485"/>
    <mergeCell ref="E486:F486"/>
    <mergeCell ref="E487:F487"/>
    <mergeCell ref="A474:F474"/>
    <mergeCell ref="A475:B475"/>
    <mergeCell ref="A476:E476"/>
    <mergeCell ref="A477:E477"/>
    <mergeCell ref="A478:F478"/>
    <mergeCell ref="A479:A488"/>
    <mergeCell ref="B479:F479"/>
    <mergeCell ref="B480:B488"/>
    <mergeCell ref="E480:F480"/>
    <mergeCell ref="E481:F481"/>
    <mergeCell ref="E488:F488"/>
    <mergeCell ref="A489:A495"/>
    <mergeCell ref="B489:F489"/>
    <mergeCell ref="B490:B491"/>
    <mergeCell ref="E490:F490"/>
    <mergeCell ref="E491:F491"/>
    <mergeCell ref="B492:F492"/>
    <mergeCell ref="E493:F493"/>
    <mergeCell ref="B494:F494"/>
    <mergeCell ref="E495:F495"/>
    <mergeCell ref="A501:F501"/>
    <mergeCell ref="B502:F502"/>
    <mergeCell ref="E503:F503"/>
    <mergeCell ref="B504:F504"/>
    <mergeCell ref="E505:F505"/>
    <mergeCell ref="B506:F506"/>
    <mergeCell ref="E507:F507"/>
    <mergeCell ref="A496:F496"/>
    <mergeCell ref="A497:A500"/>
    <mergeCell ref="B497:F497"/>
    <mergeCell ref="E498:F498"/>
    <mergeCell ref="B499:F499"/>
    <mergeCell ref="E500:F500"/>
    <mergeCell ref="A513:B513"/>
    <mergeCell ref="E513:F513"/>
    <mergeCell ref="A514:F514"/>
    <mergeCell ref="A515:A516"/>
    <mergeCell ref="B515:F515"/>
    <mergeCell ref="E516:F516"/>
    <mergeCell ref="A508:F508"/>
    <mergeCell ref="A509:A512"/>
    <mergeCell ref="B509:F509"/>
    <mergeCell ref="B510:B512"/>
    <mergeCell ref="E510:F510"/>
    <mergeCell ref="E511:F511"/>
    <mergeCell ref="E512:F512"/>
    <mergeCell ref="A517:F517"/>
    <mergeCell ref="A518:A524"/>
    <mergeCell ref="B518:F518"/>
    <mergeCell ref="E519:F519"/>
    <mergeCell ref="B520:F520"/>
    <mergeCell ref="E521:F521"/>
    <mergeCell ref="B522:F522"/>
    <mergeCell ref="B523:B524"/>
    <mergeCell ref="E523:F523"/>
    <mergeCell ref="E524:F524"/>
    <mergeCell ref="A525:F525"/>
    <mergeCell ref="A526:A527"/>
    <mergeCell ref="B526:F526"/>
    <mergeCell ref="E527:F527"/>
    <mergeCell ref="A528:F528"/>
    <mergeCell ref="A529:A532"/>
    <mergeCell ref="B529:F529"/>
    <mergeCell ref="E530:F530"/>
    <mergeCell ref="B531:F531"/>
    <mergeCell ref="E532:F532"/>
  </mergeCells>
  <pageMargins left="0.19685039370078741" right="0.19685039370078741" top="0.39370078740157483" bottom="0.39370078740157483" header="0.11811023622047245" footer="0.11811023622047245"/>
  <pageSetup paperSize="9" scale="65" firstPageNumber="237" orientation="portrait" useFirstPageNumber="1" r:id="rId1"/>
  <headerFooter>
    <oddHeader>&amp;CInformacja o przebiegu wykonania budżetu Województwa Zachodniopomorskiego za I półrocze 2013 r. - załączniki __&amp;"-,Kursywa"_________________________________________________________________________________________________________________________________</oddHeader>
    <oddFooter>&amp;C&amp;P</oddFooter>
  </headerFooter>
  <rowBreaks count="3" manualBreakCount="3">
    <brk id="279" max="11" man="1"/>
    <brk id="330" max="11" man="1"/>
    <brk id="38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U20"/>
  <sheetViews>
    <sheetView topLeftCell="A16" workbookViewId="0">
      <selection activeCell="P28" sqref="P28"/>
    </sheetView>
  </sheetViews>
  <sheetFormatPr defaultRowHeight="15.75" x14ac:dyDescent="0.25"/>
  <cols>
    <col min="1" max="1" width="2.140625" style="67" customWidth="1"/>
    <col min="2" max="2" width="60" style="67" customWidth="1"/>
    <col min="3" max="3" width="20.7109375" style="67" customWidth="1"/>
    <col min="4" max="4" width="16.5703125" style="67" customWidth="1"/>
    <col min="5" max="5" width="12.85546875" style="67" customWidth="1"/>
    <col min="6" max="255" width="9.140625" style="67"/>
    <col min="257" max="257" width="2.140625" customWidth="1"/>
    <col min="258" max="258" width="60" customWidth="1"/>
    <col min="259" max="259" width="20.7109375" customWidth="1"/>
    <col min="260" max="260" width="16.5703125" customWidth="1"/>
    <col min="261" max="261" width="12.85546875" customWidth="1"/>
    <col min="513" max="513" width="2.140625" customWidth="1"/>
    <col min="514" max="514" width="60" customWidth="1"/>
    <col min="515" max="515" width="20.7109375" customWidth="1"/>
    <col min="516" max="516" width="16.5703125" customWidth="1"/>
    <col min="517" max="517" width="12.85546875" customWidth="1"/>
    <col min="769" max="769" width="2.140625" customWidth="1"/>
    <col min="770" max="770" width="60" customWidth="1"/>
    <col min="771" max="771" width="20.7109375" customWidth="1"/>
    <col min="772" max="772" width="16.5703125" customWidth="1"/>
    <col min="773" max="773" width="12.85546875" customWidth="1"/>
    <col min="1025" max="1025" width="2.140625" customWidth="1"/>
    <col min="1026" max="1026" width="60" customWidth="1"/>
    <col min="1027" max="1027" width="20.7109375" customWidth="1"/>
    <col min="1028" max="1028" width="16.5703125" customWidth="1"/>
    <col min="1029" max="1029" width="12.85546875" customWidth="1"/>
    <col min="1281" max="1281" width="2.140625" customWidth="1"/>
    <col min="1282" max="1282" width="60" customWidth="1"/>
    <col min="1283" max="1283" width="20.7109375" customWidth="1"/>
    <col min="1284" max="1284" width="16.5703125" customWidth="1"/>
    <col min="1285" max="1285" width="12.85546875" customWidth="1"/>
    <col min="1537" max="1537" width="2.140625" customWidth="1"/>
    <col min="1538" max="1538" width="60" customWidth="1"/>
    <col min="1539" max="1539" width="20.7109375" customWidth="1"/>
    <col min="1540" max="1540" width="16.5703125" customWidth="1"/>
    <col min="1541" max="1541" width="12.85546875" customWidth="1"/>
    <col min="1793" max="1793" width="2.140625" customWidth="1"/>
    <col min="1794" max="1794" width="60" customWidth="1"/>
    <col min="1795" max="1795" width="20.7109375" customWidth="1"/>
    <col min="1796" max="1796" width="16.5703125" customWidth="1"/>
    <col min="1797" max="1797" width="12.85546875" customWidth="1"/>
    <col min="2049" max="2049" width="2.140625" customWidth="1"/>
    <col min="2050" max="2050" width="60" customWidth="1"/>
    <col min="2051" max="2051" width="20.7109375" customWidth="1"/>
    <col min="2052" max="2052" width="16.5703125" customWidth="1"/>
    <col min="2053" max="2053" width="12.85546875" customWidth="1"/>
    <col min="2305" max="2305" width="2.140625" customWidth="1"/>
    <col min="2306" max="2306" width="60" customWidth="1"/>
    <col min="2307" max="2307" width="20.7109375" customWidth="1"/>
    <col min="2308" max="2308" width="16.5703125" customWidth="1"/>
    <col min="2309" max="2309" width="12.85546875" customWidth="1"/>
    <col min="2561" max="2561" width="2.140625" customWidth="1"/>
    <col min="2562" max="2562" width="60" customWidth="1"/>
    <col min="2563" max="2563" width="20.7109375" customWidth="1"/>
    <col min="2564" max="2564" width="16.5703125" customWidth="1"/>
    <col min="2565" max="2565" width="12.85546875" customWidth="1"/>
    <col min="2817" max="2817" width="2.140625" customWidth="1"/>
    <col min="2818" max="2818" width="60" customWidth="1"/>
    <col min="2819" max="2819" width="20.7109375" customWidth="1"/>
    <col min="2820" max="2820" width="16.5703125" customWidth="1"/>
    <col min="2821" max="2821" width="12.85546875" customWidth="1"/>
    <col min="3073" max="3073" width="2.140625" customWidth="1"/>
    <col min="3074" max="3074" width="60" customWidth="1"/>
    <col min="3075" max="3075" width="20.7109375" customWidth="1"/>
    <col min="3076" max="3076" width="16.5703125" customWidth="1"/>
    <col min="3077" max="3077" width="12.85546875" customWidth="1"/>
    <col min="3329" max="3329" width="2.140625" customWidth="1"/>
    <col min="3330" max="3330" width="60" customWidth="1"/>
    <col min="3331" max="3331" width="20.7109375" customWidth="1"/>
    <col min="3332" max="3332" width="16.5703125" customWidth="1"/>
    <col min="3333" max="3333" width="12.85546875" customWidth="1"/>
    <col min="3585" max="3585" width="2.140625" customWidth="1"/>
    <col min="3586" max="3586" width="60" customWidth="1"/>
    <col min="3587" max="3587" width="20.7109375" customWidth="1"/>
    <col min="3588" max="3588" width="16.5703125" customWidth="1"/>
    <col min="3589" max="3589" width="12.85546875" customWidth="1"/>
    <col min="3841" max="3841" width="2.140625" customWidth="1"/>
    <col min="3842" max="3842" width="60" customWidth="1"/>
    <col min="3843" max="3843" width="20.7109375" customWidth="1"/>
    <col min="3844" max="3844" width="16.5703125" customWidth="1"/>
    <col min="3845" max="3845" width="12.85546875" customWidth="1"/>
    <col min="4097" max="4097" width="2.140625" customWidth="1"/>
    <col min="4098" max="4098" width="60" customWidth="1"/>
    <col min="4099" max="4099" width="20.7109375" customWidth="1"/>
    <col min="4100" max="4100" width="16.5703125" customWidth="1"/>
    <col min="4101" max="4101" width="12.85546875" customWidth="1"/>
    <col min="4353" max="4353" width="2.140625" customWidth="1"/>
    <col min="4354" max="4354" width="60" customWidth="1"/>
    <col min="4355" max="4355" width="20.7109375" customWidth="1"/>
    <col min="4356" max="4356" width="16.5703125" customWidth="1"/>
    <col min="4357" max="4357" width="12.85546875" customWidth="1"/>
    <col min="4609" max="4609" width="2.140625" customWidth="1"/>
    <col min="4610" max="4610" width="60" customWidth="1"/>
    <col min="4611" max="4611" width="20.7109375" customWidth="1"/>
    <col min="4612" max="4612" width="16.5703125" customWidth="1"/>
    <col min="4613" max="4613" width="12.85546875" customWidth="1"/>
    <col min="4865" max="4865" width="2.140625" customWidth="1"/>
    <col min="4866" max="4866" width="60" customWidth="1"/>
    <col min="4867" max="4867" width="20.7109375" customWidth="1"/>
    <col min="4868" max="4868" width="16.5703125" customWidth="1"/>
    <col min="4869" max="4869" width="12.85546875" customWidth="1"/>
    <col min="5121" max="5121" width="2.140625" customWidth="1"/>
    <col min="5122" max="5122" width="60" customWidth="1"/>
    <col min="5123" max="5123" width="20.7109375" customWidth="1"/>
    <col min="5124" max="5124" width="16.5703125" customWidth="1"/>
    <col min="5125" max="5125" width="12.85546875" customWidth="1"/>
    <col min="5377" max="5377" width="2.140625" customWidth="1"/>
    <col min="5378" max="5378" width="60" customWidth="1"/>
    <col min="5379" max="5379" width="20.7109375" customWidth="1"/>
    <col min="5380" max="5380" width="16.5703125" customWidth="1"/>
    <col min="5381" max="5381" width="12.85546875" customWidth="1"/>
    <col min="5633" max="5633" width="2.140625" customWidth="1"/>
    <col min="5634" max="5634" width="60" customWidth="1"/>
    <col min="5635" max="5635" width="20.7109375" customWidth="1"/>
    <col min="5636" max="5636" width="16.5703125" customWidth="1"/>
    <col min="5637" max="5637" width="12.85546875" customWidth="1"/>
    <col min="5889" max="5889" width="2.140625" customWidth="1"/>
    <col min="5890" max="5890" width="60" customWidth="1"/>
    <col min="5891" max="5891" width="20.7109375" customWidth="1"/>
    <col min="5892" max="5892" width="16.5703125" customWidth="1"/>
    <col min="5893" max="5893" width="12.85546875" customWidth="1"/>
    <col min="6145" max="6145" width="2.140625" customWidth="1"/>
    <col min="6146" max="6146" width="60" customWidth="1"/>
    <col min="6147" max="6147" width="20.7109375" customWidth="1"/>
    <col min="6148" max="6148" width="16.5703125" customWidth="1"/>
    <col min="6149" max="6149" width="12.85546875" customWidth="1"/>
    <col min="6401" max="6401" width="2.140625" customWidth="1"/>
    <col min="6402" max="6402" width="60" customWidth="1"/>
    <col min="6403" max="6403" width="20.7109375" customWidth="1"/>
    <col min="6404" max="6404" width="16.5703125" customWidth="1"/>
    <col min="6405" max="6405" width="12.85546875" customWidth="1"/>
    <col min="6657" max="6657" width="2.140625" customWidth="1"/>
    <col min="6658" max="6658" width="60" customWidth="1"/>
    <col min="6659" max="6659" width="20.7109375" customWidth="1"/>
    <col min="6660" max="6660" width="16.5703125" customWidth="1"/>
    <col min="6661" max="6661" width="12.85546875" customWidth="1"/>
    <col min="6913" max="6913" width="2.140625" customWidth="1"/>
    <col min="6914" max="6914" width="60" customWidth="1"/>
    <col min="6915" max="6915" width="20.7109375" customWidth="1"/>
    <col min="6916" max="6916" width="16.5703125" customWidth="1"/>
    <col min="6917" max="6917" width="12.85546875" customWidth="1"/>
    <col min="7169" max="7169" width="2.140625" customWidth="1"/>
    <col min="7170" max="7170" width="60" customWidth="1"/>
    <col min="7171" max="7171" width="20.7109375" customWidth="1"/>
    <col min="7172" max="7172" width="16.5703125" customWidth="1"/>
    <col min="7173" max="7173" width="12.85546875" customWidth="1"/>
    <col min="7425" max="7425" width="2.140625" customWidth="1"/>
    <col min="7426" max="7426" width="60" customWidth="1"/>
    <col min="7427" max="7427" width="20.7109375" customWidth="1"/>
    <col min="7428" max="7428" width="16.5703125" customWidth="1"/>
    <col min="7429" max="7429" width="12.85546875" customWidth="1"/>
    <col min="7681" max="7681" width="2.140625" customWidth="1"/>
    <col min="7682" max="7682" width="60" customWidth="1"/>
    <col min="7683" max="7683" width="20.7109375" customWidth="1"/>
    <col min="7684" max="7684" width="16.5703125" customWidth="1"/>
    <col min="7685" max="7685" width="12.85546875" customWidth="1"/>
    <col min="7937" max="7937" width="2.140625" customWidth="1"/>
    <col min="7938" max="7938" width="60" customWidth="1"/>
    <col min="7939" max="7939" width="20.7109375" customWidth="1"/>
    <col min="7940" max="7940" width="16.5703125" customWidth="1"/>
    <col min="7941" max="7941" width="12.85546875" customWidth="1"/>
    <col min="8193" max="8193" width="2.140625" customWidth="1"/>
    <col min="8194" max="8194" width="60" customWidth="1"/>
    <col min="8195" max="8195" width="20.7109375" customWidth="1"/>
    <col min="8196" max="8196" width="16.5703125" customWidth="1"/>
    <col min="8197" max="8197" width="12.85546875" customWidth="1"/>
    <col min="8449" max="8449" width="2.140625" customWidth="1"/>
    <col min="8450" max="8450" width="60" customWidth="1"/>
    <col min="8451" max="8451" width="20.7109375" customWidth="1"/>
    <col min="8452" max="8452" width="16.5703125" customWidth="1"/>
    <col min="8453" max="8453" width="12.85546875" customWidth="1"/>
    <col min="8705" max="8705" width="2.140625" customWidth="1"/>
    <col min="8706" max="8706" width="60" customWidth="1"/>
    <col min="8707" max="8707" width="20.7109375" customWidth="1"/>
    <col min="8708" max="8708" width="16.5703125" customWidth="1"/>
    <col min="8709" max="8709" width="12.85546875" customWidth="1"/>
    <col min="8961" max="8961" width="2.140625" customWidth="1"/>
    <col min="8962" max="8962" width="60" customWidth="1"/>
    <col min="8963" max="8963" width="20.7109375" customWidth="1"/>
    <col min="8964" max="8964" width="16.5703125" customWidth="1"/>
    <col min="8965" max="8965" width="12.85546875" customWidth="1"/>
    <col min="9217" max="9217" width="2.140625" customWidth="1"/>
    <col min="9218" max="9218" width="60" customWidth="1"/>
    <col min="9219" max="9219" width="20.7109375" customWidth="1"/>
    <col min="9220" max="9220" width="16.5703125" customWidth="1"/>
    <col min="9221" max="9221" width="12.85546875" customWidth="1"/>
    <col min="9473" max="9473" width="2.140625" customWidth="1"/>
    <col min="9474" max="9474" width="60" customWidth="1"/>
    <col min="9475" max="9475" width="20.7109375" customWidth="1"/>
    <col min="9476" max="9476" width="16.5703125" customWidth="1"/>
    <col min="9477" max="9477" width="12.85546875" customWidth="1"/>
    <col min="9729" max="9729" width="2.140625" customWidth="1"/>
    <col min="9730" max="9730" width="60" customWidth="1"/>
    <col min="9731" max="9731" width="20.7109375" customWidth="1"/>
    <col min="9732" max="9732" width="16.5703125" customWidth="1"/>
    <col min="9733" max="9733" width="12.85546875" customWidth="1"/>
    <col min="9985" max="9985" width="2.140625" customWidth="1"/>
    <col min="9986" max="9986" width="60" customWidth="1"/>
    <col min="9987" max="9987" width="20.7109375" customWidth="1"/>
    <col min="9988" max="9988" width="16.5703125" customWidth="1"/>
    <col min="9989" max="9989" width="12.85546875" customWidth="1"/>
    <col min="10241" max="10241" width="2.140625" customWidth="1"/>
    <col min="10242" max="10242" width="60" customWidth="1"/>
    <col min="10243" max="10243" width="20.7109375" customWidth="1"/>
    <col min="10244" max="10244" width="16.5703125" customWidth="1"/>
    <col min="10245" max="10245" width="12.85546875" customWidth="1"/>
    <col min="10497" max="10497" width="2.140625" customWidth="1"/>
    <col min="10498" max="10498" width="60" customWidth="1"/>
    <col min="10499" max="10499" width="20.7109375" customWidth="1"/>
    <col min="10500" max="10500" width="16.5703125" customWidth="1"/>
    <col min="10501" max="10501" width="12.85546875" customWidth="1"/>
    <col min="10753" max="10753" width="2.140625" customWidth="1"/>
    <col min="10754" max="10754" width="60" customWidth="1"/>
    <col min="10755" max="10755" width="20.7109375" customWidth="1"/>
    <col min="10756" max="10756" width="16.5703125" customWidth="1"/>
    <col min="10757" max="10757" width="12.85546875" customWidth="1"/>
    <col min="11009" max="11009" width="2.140625" customWidth="1"/>
    <col min="11010" max="11010" width="60" customWidth="1"/>
    <col min="11011" max="11011" width="20.7109375" customWidth="1"/>
    <col min="11012" max="11012" width="16.5703125" customWidth="1"/>
    <col min="11013" max="11013" width="12.85546875" customWidth="1"/>
    <col min="11265" max="11265" width="2.140625" customWidth="1"/>
    <col min="11266" max="11266" width="60" customWidth="1"/>
    <col min="11267" max="11267" width="20.7109375" customWidth="1"/>
    <col min="11268" max="11268" width="16.5703125" customWidth="1"/>
    <col min="11269" max="11269" width="12.85546875" customWidth="1"/>
    <col min="11521" max="11521" width="2.140625" customWidth="1"/>
    <col min="11522" max="11522" width="60" customWidth="1"/>
    <col min="11523" max="11523" width="20.7109375" customWidth="1"/>
    <col min="11524" max="11524" width="16.5703125" customWidth="1"/>
    <col min="11525" max="11525" width="12.85546875" customWidth="1"/>
    <col min="11777" max="11777" width="2.140625" customWidth="1"/>
    <col min="11778" max="11778" width="60" customWidth="1"/>
    <col min="11779" max="11779" width="20.7109375" customWidth="1"/>
    <col min="11780" max="11780" width="16.5703125" customWidth="1"/>
    <col min="11781" max="11781" width="12.85546875" customWidth="1"/>
    <col min="12033" max="12033" width="2.140625" customWidth="1"/>
    <col min="12034" max="12034" width="60" customWidth="1"/>
    <col min="12035" max="12035" width="20.7109375" customWidth="1"/>
    <col min="12036" max="12036" width="16.5703125" customWidth="1"/>
    <col min="12037" max="12037" width="12.85546875" customWidth="1"/>
    <col min="12289" max="12289" width="2.140625" customWidth="1"/>
    <col min="12290" max="12290" width="60" customWidth="1"/>
    <col min="12291" max="12291" width="20.7109375" customWidth="1"/>
    <col min="12292" max="12292" width="16.5703125" customWidth="1"/>
    <col min="12293" max="12293" width="12.85546875" customWidth="1"/>
    <col min="12545" max="12545" width="2.140625" customWidth="1"/>
    <col min="12546" max="12546" width="60" customWidth="1"/>
    <col min="12547" max="12547" width="20.7109375" customWidth="1"/>
    <col min="12548" max="12548" width="16.5703125" customWidth="1"/>
    <col min="12549" max="12549" width="12.85546875" customWidth="1"/>
    <col min="12801" max="12801" width="2.140625" customWidth="1"/>
    <col min="12802" max="12802" width="60" customWidth="1"/>
    <col min="12803" max="12803" width="20.7109375" customWidth="1"/>
    <col min="12804" max="12804" width="16.5703125" customWidth="1"/>
    <col min="12805" max="12805" width="12.85546875" customWidth="1"/>
    <col min="13057" max="13057" width="2.140625" customWidth="1"/>
    <col min="13058" max="13058" width="60" customWidth="1"/>
    <col min="13059" max="13059" width="20.7109375" customWidth="1"/>
    <col min="13060" max="13060" width="16.5703125" customWidth="1"/>
    <col min="13061" max="13061" width="12.85546875" customWidth="1"/>
    <col min="13313" max="13313" width="2.140625" customWidth="1"/>
    <col min="13314" max="13314" width="60" customWidth="1"/>
    <col min="13315" max="13315" width="20.7109375" customWidth="1"/>
    <col min="13316" max="13316" width="16.5703125" customWidth="1"/>
    <col min="13317" max="13317" width="12.85546875" customWidth="1"/>
    <col min="13569" max="13569" width="2.140625" customWidth="1"/>
    <col min="13570" max="13570" width="60" customWidth="1"/>
    <col min="13571" max="13571" width="20.7109375" customWidth="1"/>
    <col min="13572" max="13572" width="16.5703125" customWidth="1"/>
    <col min="13573" max="13573" width="12.85546875" customWidth="1"/>
    <col min="13825" max="13825" width="2.140625" customWidth="1"/>
    <col min="13826" max="13826" width="60" customWidth="1"/>
    <col min="13827" max="13827" width="20.7109375" customWidth="1"/>
    <col min="13828" max="13828" width="16.5703125" customWidth="1"/>
    <col min="13829" max="13829" width="12.85546875" customWidth="1"/>
    <col min="14081" max="14081" width="2.140625" customWidth="1"/>
    <col min="14082" max="14082" width="60" customWidth="1"/>
    <col min="14083" max="14083" width="20.7109375" customWidth="1"/>
    <col min="14084" max="14084" width="16.5703125" customWidth="1"/>
    <col min="14085" max="14085" width="12.85546875" customWidth="1"/>
    <col min="14337" max="14337" width="2.140625" customWidth="1"/>
    <col min="14338" max="14338" width="60" customWidth="1"/>
    <col min="14339" max="14339" width="20.7109375" customWidth="1"/>
    <col min="14340" max="14340" width="16.5703125" customWidth="1"/>
    <col min="14341" max="14341" width="12.85546875" customWidth="1"/>
    <col min="14593" max="14593" width="2.140625" customWidth="1"/>
    <col min="14594" max="14594" width="60" customWidth="1"/>
    <col min="14595" max="14595" width="20.7109375" customWidth="1"/>
    <col min="14596" max="14596" width="16.5703125" customWidth="1"/>
    <col min="14597" max="14597" width="12.85546875" customWidth="1"/>
    <col min="14849" max="14849" width="2.140625" customWidth="1"/>
    <col min="14850" max="14850" width="60" customWidth="1"/>
    <col min="14851" max="14851" width="20.7109375" customWidth="1"/>
    <col min="14852" max="14852" width="16.5703125" customWidth="1"/>
    <col min="14853" max="14853" width="12.85546875" customWidth="1"/>
    <col min="15105" max="15105" width="2.140625" customWidth="1"/>
    <col min="15106" max="15106" width="60" customWidth="1"/>
    <col min="15107" max="15107" width="20.7109375" customWidth="1"/>
    <col min="15108" max="15108" width="16.5703125" customWidth="1"/>
    <col min="15109" max="15109" width="12.85546875" customWidth="1"/>
    <col min="15361" max="15361" width="2.140625" customWidth="1"/>
    <col min="15362" max="15362" width="60" customWidth="1"/>
    <col min="15363" max="15363" width="20.7109375" customWidth="1"/>
    <col min="15364" max="15364" width="16.5703125" customWidth="1"/>
    <col min="15365" max="15365" width="12.85546875" customWidth="1"/>
    <col min="15617" max="15617" width="2.140625" customWidth="1"/>
    <col min="15618" max="15618" width="60" customWidth="1"/>
    <col min="15619" max="15619" width="20.7109375" customWidth="1"/>
    <col min="15620" max="15620" width="16.5703125" customWidth="1"/>
    <col min="15621" max="15621" width="12.85546875" customWidth="1"/>
    <col min="15873" max="15873" width="2.140625" customWidth="1"/>
    <col min="15874" max="15874" width="60" customWidth="1"/>
    <col min="15875" max="15875" width="20.7109375" customWidth="1"/>
    <col min="15876" max="15876" width="16.5703125" customWidth="1"/>
    <col min="15877" max="15877" width="12.85546875" customWidth="1"/>
    <col min="16129" max="16129" width="2.140625" customWidth="1"/>
    <col min="16130" max="16130" width="60" customWidth="1"/>
    <col min="16131" max="16131" width="20.7109375" customWidth="1"/>
    <col min="16132" max="16132" width="16.5703125" customWidth="1"/>
    <col min="16133" max="16133" width="12.85546875" customWidth="1"/>
  </cols>
  <sheetData>
    <row r="3" spans="2:5" ht="20.25" x14ac:dyDescent="0.3">
      <c r="B3" s="175" t="s">
        <v>461</v>
      </c>
      <c r="C3" s="175"/>
      <c r="D3" s="175"/>
      <c r="E3" s="175"/>
    </row>
    <row r="5" spans="2:5" ht="16.5" thickBot="1" x14ac:dyDescent="0.3"/>
    <row r="6" spans="2:5" ht="47.25" x14ac:dyDescent="0.25">
      <c r="B6" s="68" t="s">
        <v>462</v>
      </c>
      <c r="C6" s="69" t="s">
        <v>479</v>
      </c>
      <c r="D6" s="70" t="s">
        <v>463</v>
      </c>
      <c r="E6" s="71" t="s">
        <v>464</v>
      </c>
    </row>
    <row r="7" spans="2:5" x14ac:dyDescent="0.25">
      <c r="B7" s="72" t="s">
        <v>465</v>
      </c>
      <c r="C7" s="73" t="s">
        <v>466</v>
      </c>
      <c r="D7" s="74" t="s">
        <v>467</v>
      </c>
      <c r="E7" s="75" t="s">
        <v>468</v>
      </c>
    </row>
    <row r="8" spans="2:5" x14ac:dyDescent="0.25">
      <c r="B8" s="76" t="s">
        <v>469</v>
      </c>
      <c r="C8" s="77">
        <f>+'zał Nr 8'!H77+'zał Nr 8'!H71+'zał Nr 8'!H496</f>
        <v>430999131</v>
      </c>
      <c r="D8" s="77">
        <f>+'zał Nr 8'!I77+'zał Nr 8'!I71+'zał Nr 8'!I496</f>
        <v>111157181</v>
      </c>
      <c r="E8" s="78">
        <f t="shared" ref="E8:E16" si="0">+D8/$D$17</f>
        <v>0.39344220894393062</v>
      </c>
    </row>
    <row r="9" spans="2:5" x14ac:dyDescent="0.25">
      <c r="B9" s="76" t="s">
        <v>470</v>
      </c>
      <c r="C9" s="77">
        <f>+'zał Nr 8'!H50+'zał Nr 8'!H359+'zał Nr 8'!H525</f>
        <v>69414019</v>
      </c>
      <c r="D9" s="77">
        <f>+'zał Nr 8'!I50+'zał Nr 8'!I359+'zał Nr 8'!I525</f>
        <v>39966803</v>
      </c>
      <c r="E9" s="78">
        <f t="shared" si="0"/>
        <v>0.14146299065237103</v>
      </c>
    </row>
    <row r="10" spans="2:5" x14ac:dyDescent="0.25">
      <c r="B10" s="76" t="s">
        <v>471</v>
      </c>
      <c r="C10" s="77">
        <f>+'zał Nr 8'!H508+'zał Nr 8'!H246+'zał Nr 8'!H194</f>
        <v>83823011</v>
      </c>
      <c r="D10" s="77">
        <f>+'zał Nr 8'!I508+'zał Nr 8'!I246+'zał Nr 8'!I194</f>
        <v>36341770</v>
      </c>
      <c r="E10" s="78">
        <f t="shared" si="0"/>
        <v>0.12863214177527829</v>
      </c>
    </row>
    <row r="11" spans="2:5" x14ac:dyDescent="0.25">
      <c r="B11" s="76" t="s">
        <v>472</v>
      </c>
      <c r="C11" s="77">
        <f>+'zał Nr 8'!H156+'zał Nr 8'!H421+'zał Nr 8'!H468</f>
        <v>86817837</v>
      </c>
      <c r="D11" s="77">
        <f>+'zał Nr 8'!I156+'zał Nr 8'!I421+'zał Nr 8'!I468</f>
        <v>29687236</v>
      </c>
      <c r="E11" s="78">
        <f t="shared" si="0"/>
        <v>0.105078336857785</v>
      </c>
    </row>
    <row r="12" spans="2:5" x14ac:dyDescent="0.25">
      <c r="B12" s="76" t="s">
        <v>473</v>
      </c>
      <c r="C12" s="77">
        <f>+'zał Nr 8'!H478++'zał Nr 8'!H528+'zał Nr 8'!H15+'zał Nr 8'!H47+'zał Nr 8'!H406+'zał Nr 8'!H464</f>
        <v>126042248</v>
      </c>
      <c r="D12" s="77">
        <f>+'zał Nr 8'!I478++'zał Nr 8'!I528+'zał Nr 8'!I15+'zał Nr 8'!I47+'zał Nr 8'!I406+'zał Nr 8'!I464</f>
        <v>30454945</v>
      </c>
      <c r="E12" s="78">
        <f t="shared" si="0"/>
        <v>0.10779565230307446</v>
      </c>
    </row>
    <row r="13" spans="2:5" x14ac:dyDescent="0.25">
      <c r="B13" s="79" t="s">
        <v>474</v>
      </c>
      <c r="C13" s="80">
        <f>+'zał Nr 8'!H314+'zał Nr 8'!H349+'zał Nr 8'!H514+'zał Nr 8'!H517</f>
        <v>51285015</v>
      </c>
      <c r="D13" s="80">
        <f>+'zał Nr 8'!I314+'zał Nr 8'!I349+'zał Nr 8'!I514+'zał Nr 8'!I517</f>
        <v>15436894</v>
      </c>
      <c r="E13" s="78">
        <f t="shared" si="0"/>
        <v>5.4639076125844795E-2</v>
      </c>
    </row>
    <row r="14" spans="2:5" x14ac:dyDescent="0.25">
      <c r="B14" s="76" t="s">
        <v>475</v>
      </c>
      <c r="C14" s="77">
        <f>+'zał Nr 8'!H389+'zał Nr 8'!H308+'zał Nr 8'!H274</f>
        <v>26691506</v>
      </c>
      <c r="D14" s="77">
        <f>+'zał Nr 8'!I389+'zał Nr 8'!I308+'zał Nr 8'!I274</f>
        <v>12168092</v>
      </c>
      <c r="E14" s="78">
        <f t="shared" si="0"/>
        <v>4.3069111253486815E-2</v>
      </c>
    </row>
    <row r="15" spans="2:5" x14ac:dyDescent="0.25">
      <c r="B15" s="76" t="s">
        <v>476</v>
      </c>
      <c r="C15" s="77">
        <f>+'zał Nr 8'!H258+'zał Nr 8'!H261</f>
        <v>47721947</v>
      </c>
      <c r="D15" s="77">
        <f>+'zał Nr 8'!I258+'zał Nr 8'!I261</f>
        <v>5256984</v>
      </c>
      <c r="E15" s="78">
        <f t="shared" si="0"/>
        <v>1.8607159508146398E-2</v>
      </c>
    </row>
    <row r="16" spans="2:5" ht="16.5" thickBot="1" x14ac:dyDescent="0.3">
      <c r="B16" s="81" t="s">
        <v>477</v>
      </c>
      <c r="C16" s="77">
        <f>+'zał Nr 8'!H170+'zał Nr 8'!H180+'zał Nr 8'!H501</f>
        <v>6427941</v>
      </c>
      <c r="D16" s="77">
        <f>+'zał Nr 8'!I170+'zał Nr 8'!I180+'zał Nr 8'!I501</f>
        <v>2054894</v>
      </c>
      <c r="E16" s="78">
        <f t="shared" si="0"/>
        <v>7.2733225800826074E-3</v>
      </c>
    </row>
    <row r="17" spans="2:5" ht="16.5" thickBot="1" x14ac:dyDescent="0.3">
      <c r="B17" s="82" t="s">
        <v>478</v>
      </c>
      <c r="C17" s="83">
        <f>SUM(C8:C16)</f>
        <v>929222655</v>
      </c>
      <c r="D17" s="83">
        <f>SUM(D8:D16)</f>
        <v>282524799</v>
      </c>
      <c r="E17" s="84">
        <f>+D17/D17*100</f>
        <v>100</v>
      </c>
    </row>
    <row r="19" spans="2:5" x14ac:dyDescent="0.25">
      <c r="C19" s="85">
        <f>+'zał Nr 8'!H7</f>
        <v>929222655</v>
      </c>
      <c r="D19" s="85">
        <f>+'zał Nr 8'!I7</f>
        <v>282524800</v>
      </c>
    </row>
    <row r="20" spans="2:5" x14ac:dyDescent="0.25">
      <c r="C20" s="85">
        <f>+C19-C17</f>
        <v>0</v>
      </c>
      <c r="D20" s="85">
        <f>+D19-D17</f>
        <v>1</v>
      </c>
    </row>
  </sheetData>
  <mergeCells count="1"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 Nr 8</vt:lpstr>
      <vt:lpstr>wykres</vt:lpstr>
      <vt:lpstr>'zał Nr 8'!Obszar_wydruku</vt:lpstr>
      <vt:lpstr>'zał Nr 8'!Tytuły_wydruku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2013-08-29T10:34:32Z</cp:lastPrinted>
  <dcterms:created xsi:type="dcterms:W3CDTF">2013-07-23T08:58:50Z</dcterms:created>
  <dcterms:modified xsi:type="dcterms:W3CDTF">2013-10-14T08:45:06Z</dcterms:modified>
</cp:coreProperties>
</file>