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75" windowWidth="19230" windowHeight="6060"/>
  </bookViews>
  <sheets>
    <sheet name="Zał. Nr 1" sheetId="3" r:id="rId1"/>
    <sheet name="Zał Nr 2" sheetId="4" r:id="rId2"/>
    <sheet name="Zał Nr 3" sheetId="5" r:id="rId3"/>
    <sheet name="Zał Nr 4" sheetId="1" r:id="rId4"/>
  </sheets>
  <definedNames>
    <definedName name="_xlnm._FilterDatabase" localSheetId="2" hidden="1">'Zał Nr 3'!$A$4:$Q$334</definedName>
    <definedName name="_xlnm.Print_Area" localSheetId="1">'Zał Nr 2'!$A$1:$L$576</definedName>
    <definedName name="_xlnm.Print_Area" localSheetId="2">'Zał Nr 3'!$A$1:$O$333</definedName>
    <definedName name="_xlnm.Print_Area" localSheetId="3">'Zał Nr 4'!$A$1:$M$455</definedName>
    <definedName name="_xlnm.Print_Area" localSheetId="0">'Zał. Nr 1'!$A$1:$P$415</definedName>
    <definedName name="_xlnm.Print_Titles" localSheetId="1">'Zał Nr 2'!$5:$7</definedName>
    <definedName name="_xlnm.Print_Titles" localSheetId="2">'Zał Nr 3'!$4:$5</definedName>
    <definedName name="_xlnm.Print_Titles" localSheetId="3">'Zał Nr 4'!$6:$7</definedName>
    <definedName name="_xlnm.Print_Titles" localSheetId="0">'Zał. Nr 1'!$7:$9</definedName>
  </definedNames>
  <calcPr calcId="145621"/>
</workbook>
</file>

<file path=xl/calcChain.xml><?xml version="1.0" encoding="utf-8"?>
<calcChain xmlns="http://schemas.openxmlformats.org/spreadsheetml/2006/main">
  <c r="N330" i="5" l="1"/>
  <c r="N329" i="5"/>
  <c r="N328" i="5"/>
  <c r="M328" i="5"/>
  <c r="N327" i="5"/>
  <c r="N326" i="5"/>
  <c r="N325" i="5"/>
  <c r="M325" i="5"/>
  <c r="N324" i="5"/>
  <c r="M324" i="5"/>
  <c r="N323" i="5"/>
  <c r="N322" i="5"/>
  <c r="N321" i="5"/>
  <c r="N320" i="5" s="1"/>
  <c r="N319" i="5" s="1"/>
  <c r="M320" i="5"/>
  <c r="M319" i="5"/>
  <c r="N318" i="5"/>
  <c r="N317" i="5"/>
  <c r="N316" i="5"/>
  <c r="N315" i="5" s="1"/>
  <c r="M315" i="5"/>
  <c r="N314" i="5"/>
  <c r="N313" i="5"/>
  <c r="M313" i="5"/>
  <c r="N312" i="5"/>
  <c r="N311" i="5"/>
  <c r="N310" i="5"/>
  <c r="M310" i="5"/>
  <c r="N309" i="5"/>
  <c r="N308" i="5"/>
  <c r="N307" i="5"/>
  <c r="N306" i="5" s="1"/>
  <c r="M306" i="5"/>
  <c r="N305" i="5"/>
  <c r="N304" i="5"/>
  <c r="M304" i="5"/>
  <c r="M303" i="5"/>
  <c r="N302" i="5"/>
  <c r="M301" i="5"/>
  <c r="N301" i="5" s="1"/>
  <c r="N300" i="5"/>
  <c r="N299" i="5" s="1"/>
  <c r="M299" i="5"/>
  <c r="M298" i="5"/>
  <c r="N298" i="5" s="1"/>
  <c r="N297" i="5"/>
  <c r="N296" i="5"/>
  <c r="M296" i="5"/>
  <c r="N295" i="5"/>
  <c r="N294" i="5"/>
  <c r="N293" i="5"/>
  <c r="M292" i="5"/>
  <c r="N291" i="5"/>
  <c r="N290" i="5"/>
  <c r="N289" i="5" s="1"/>
  <c r="N286" i="5" s="1"/>
  <c r="M289" i="5"/>
  <c r="N288" i="5"/>
  <c r="N287" i="5"/>
  <c r="M287" i="5"/>
  <c r="M286" i="5"/>
  <c r="N285" i="5"/>
  <c r="N284" i="5"/>
  <c r="M284" i="5"/>
  <c r="N283" i="5"/>
  <c r="M283" i="5"/>
  <c r="N282" i="5"/>
  <c r="N281" i="5"/>
  <c r="N280" i="5"/>
  <c r="M280" i="5"/>
  <c r="N279" i="5"/>
  <c r="N278" i="5"/>
  <c r="N277" i="5"/>
  <c r="N276" i="5"/>
  <c r="N275" i="5"/>
  <c r="N274" i="5"/>
  <c r="N273" i="5"/>
  <c r="N272" i="5"/>
  <c r="N271" i="5"/>
  <c r="N270" i="5"/>
  <c r="N269" i="5"/>
  <c r="N268" i="5"/>
  <c r="N267" i="5"/>
  <c r="N266" i="5"/>
  <c r="N265" i="5"/>
  <c r="N264" i="5"/>
  <c r="M264" i="5"/>
  <c r="N263" i="5"/>
  <c r="N262" i="5"/>
  <c r="N261" i="5"/>
  <c r="M261" i="5"/>
  <c r="N260" i="5"/>
  <c r="N259" i="5" s="1"/>
  <c r="N258" i="5" s="1"/>
  <c r="M259" i="5"/>
  <c r="M258" i="5"/>
  <c r="N257" i="5"/>
  <c r="N256" i="5"/>
  <c r="M255" i="5"/>
  <c r="N255" i="5" s="1"/>
  <c r="N254" i="5" s="1"/>
  <c r="N246" i="5" s="1"/>
  <c r="M254" i="5"/>
  <c r="N253" i="5"/>
  <c r="N252" i="5"/>
  <c r="M252" i="5"/>
  <c r="N251" i="5"/>
  <c r="N250" i="5"/>
  <c r="N249" i="5"/>
  <c r="N248" i="5"/>
  <c r="N247" i="5"/>
  <c r="M247" i="5"/>
  <c r="M246" i="5"/>
  <c r="N245" i="5"/>
  <c r="N244" i="5" s="1"/>
  <c r="M244" i="5"/>
  <c r="N243" i="5"/>
  <c r="N242" i="5" s="1"/>
  <c r="M242" i="5"/>
  <c r="N241" i="5"/>
  <c r="N240" i="5"/>
  <c r="N239" i="5" s="1"/>
  <c r="N234" i="5" s="1"/>
  <c r="M239" i="5"/>
  <c r="N238" i="5"/>
  <c r="N237" i="5"/>
  <c r="N236" i="5"/>
  <c r="N235" i="5"/>
  <c r="M235" i="5"/>
  <c r="M234" i="5"/>
  <c r="N233" i="5"/>
  <c r="N232" i="5"/>
  <c r="N231" i="5"/>
  <c r="N230" i="5"/>
  <c r="M230" i="5"/>
  <c r="N229" i="5"/>
  <c r="M229" i="5"/>
  <c r="N228" i="5"/>
  <c r="N227" i="5"/>
  <c r="N226" i="5"/>
  <c r="N225" i="5"/>
  <c r="N224" i="5"/>
  <c r="M224" i="5"/>
  <c r="N223" i="5"/>
  <c r="N222" i="5"/>
  <c r="N221" i="5"/>
  <c r="N220" i="5" s="1"/>
  <c r="M220" i="5"/>
  <c r="N219" i="5"/>
  <c r="N218" i="5"/>
  <c r="N217" i="5"/>
  <c r="N216" i="5"/>
  <c r="M216" i="5"/>
  <c r="N215" i="5"/>
  <c r="N214" i="5" s="1"/>
  <c r="M214" i="5"/>
  <c r="N213" i="5"/>
  <c r="N212" i="5"/>
  <c r="N211" i="5" s="1"/>
  <c r="M211" i="5"/>
  <c r="N210" i="5"/>
  <c r="N209" i="5"/>
  <c r="N208" i="5" s="1"/>
  <c r="N207" i="5" s="1"/>
  <c r="M208" i="5"/>
  <c r="M207" i="5"/>
  <c r="N206" i="5"/>
  <c r="N205" i="5"/>
  <c r="N204" i="5"/>
  <c r="N203" i="5"/>
  <c r="N202" i="5"/>
  <c r="N201" i="5"/>
  <c r="M201" i="5"/>
  <c r="N200" i="5"/>
  <c r="N199" i="5"/>
  <c r="N198" i="5"/>
  <c r="N197" i="5"/>
  <c r="N196" i="5"/>
  <c r="N195" i="5"/>
  <c r="N194" i="5"/>
  <c r="M193" i="5"/>
  <c r="N193" i="5" s="1"/>
  <c r="N192" i="5" s="1"/>
  <c r="M192" i="5"/>
  <c r="N191" i="5"/>
  <c r="N190" i="5"/>
  <c r="M190" i="5"/>
  <c r="N189" i="5"/>
  <c r="N188" i="5" s="1"/>
  <c r="M188" i="5"/>
  <c r="N187" i="5"/>
  <c r="N186" i="5"/>
  <c r="M186" i="5"/>
  <c r="N185" i="5"/>
  <c r="N184" i="5" s="1"/>
  <c r="M184" i="5"/>
  <c r="M183" i="5"/>
  <c r="N182" i="5"/>
  <c r="N181" i="5"/>
  <c r="N180" i="5" s="1"/>
  <c r="M180" i="5"/>
  <c r="N179" i="5"/>
  <c r="N178" i="5"/>
  <c r="N177" i="5"/>
  <c r="N176" i="5"/>
  <c r="N175" i="5" s="1"/>
  <c r="N174" i="5" s="1"/>
  <c r="M175" i="5"/>
  <c r="M174" i="5"/>
  <c r="N173" i="5"/>
  <c r="N172" i="5"/>
  <c r="N171" i="5"/>
  <c r="N170" i="5"/>
  <c r="N169" i="5"/>
  <c r="N168" i="5"/>
  <c r="M168" i="5"/>
  <c r="N167" i="5"/>
  <c r="N166" i="5"/>
  <c r="N165" i="5"/>
  <c r="N164" i="5" s="1"/>
  <c r="M164" i="5"/>
  <c r="N163" i="5"/>
  <c r="N162" i="5"/>
  <c r="N161" i="5"/>
  <c r="M161" i="5"/>
  <c r="N160" i="5"/>
  <c r="N159" i="5"/>
  <c r="N158" i="5"/>
  <c r="N157" i="5"/>
  <c r="N156" i="5"/>
  <c r="M155" i="5"/>
  <c r="N155" i="5" s="1"/>
  <c r="N12" i="5" s="1"/>
  <c r="N154" i="5"/>
  <c r="N153" i="5"/>
  <c r="N152" i="5" s="1"/>
  <c r="M152" i="5"/>
  <c r="N151" i="5"/>
  <c r="N150" i="5"/>
  <c r="M150" i="5"/>
  <c r="N149" i="5"/>
  <c r="N148" i="5"/>
  <c r="N147" i="5"/>
  <c r="N146" i="5" s="1"/>
  <c r="M146" i="5"/>
  <c r="M145" i="5"/>
  <c r="N144" i="5"/>
  <c r="N143" i="5"/>
  <c r="M143" i="5"/>
  <c r="N142" i="5"/>
  <c r="N141" i="5"/>
  <c r="N140" i="5"/>
  <c r="N139" i="5"/>
  <c r="N138" i="5"/>
  <c r="M138" i="5"/>
  <c r="N137" i="5"/>
  <c r="N136" i="5"/>
  <c r="N135" i="5"/>
  <c r="M135" i="5"/>
  <c r="N134" i="5"/>
  <c r="N133" i="5"/>
  <c r="N132" i="5"/>
  <c r="M132" i="5"/>
  <c r="N131" i="5"/>
  <c r="M131" i="5"/>
  <c r="N130" i="5"/>
  <c r="N129" i="5"/>
  <c r="N128" i="5"/>
  <c r="N127" i="5"/>
  <c r="N126" i="5"/>
  <c r="N125" i="5" s="1"/>
  <c r="N124" i="5" s="1"/>
  <c r="M125" i="5"/>
  <c r="M124" i="5"/>
  <c r="N123" i="5"/>
  <c r="N122" i="5"/>
  <c r="N121" i="5" s="1"/>
  <c r="N120" i="5" s="1"/>
  <c r="M121" i="5"/>
  <c r="M120" i="5"/>
  <c r="N119" i="5"/>
  <c r="N118" i="5"/>
  <c r="N117" i="5"/>
  <c r="N116" i="5"/>
  <c r="N115" i="5"/>
  <c r="N114" i="5"/>
  <c r="M114" i="5"/>
  <c r="N113" i="5"/>
  <c r="N112" i="5" s="1"/>
  <c r="M112" i="5"/>
  <c r="N111" i="5"/>
  <c r="N110" i="5"/>
  <c r="N109" i="5"/>
  <c r="N108" i="5"/>
  <c r="N107" i="5"/>
  <c r="N106" i="5"/>
  <c r="N105" i="5"/>
  <c r="N104" i="5"/>
  <c r="N103" i="5"/>
  <c r="N102" i="5" s="1"/>
  <c r="N90" i="5" s="1"/>
  <c r="M102" i="5"/>
  <c r="N101" i="5"/>
  <c r="N100" i="5"/>
  <c r="N99" i="5"/>
  <c r="N98" i="5"/>
  <c r="M98" i="5"/>
  <c r="N97" i="5"/>
  <c r="N96" i="5"/>
  <c r="N95" i="5"/>
  <c r="N94" i="5"/>
  <c r="N93" i="5"/>
  <c r="N92" i="5"/>
  <c r="N91" i="5"/>
  <c r="M91" i="5"/>
  <c r="K91" i="5"/>
  <c r="M90" i="5"/>
  <c r="K90" i="5"/>
  <c r="N89" i="5"/>
  <c r="N88" i="5" s="1"/>
  <c r="M88" i="5"/>
  <c r="K88" i="5"/>
  <c r="N87" i="5"/>
  <c r="N86" i="5"/>
  <c r="N85" i="5"/>
  <c r="N84" i="5"/>
  <c r="N83" i="5"/>
  <c r="N82" i="5" s="1"/>
  <c r="N81" i="5" s="1"/>
  <c r="M82" i="5"/>
  <c r="M81" i="5"/>
  <c r="K81" i="5"/>
  <c r="N80" i="5"/>
  <c r="N79" i="5"/>
  <c r="N78" i="5"/>
  <c r="N77" i="5"/>
  <c r="N76" i="5"/>
  <c r="N75" i="5"/>
  <c r="N74" i="5"/>
  <c r="N73" i="5" s="1"/>
  <c r="M74" i="5"/>
  <c r="K74" i="5"/>
  <c r="M73" i="5"/>
  <c r="N72" i="5"/>
  <c r="N71" i="5"/>
  <c r="M71" i="5"/>
  <c r="N70" i="5"/>
  <c r="N69" i="5" s="1"/>
  <c r="M69" i="5"/>
  <c r="N68" i="5"/>
  <c r="N67" i="5"/>
  <c r="N66" i="5" s="1"/>
  <c r="M66" i="5"/>
  <c r="N65" i="5"/>
  <c r="N64" i="5"/>
  <c r="N63" i="5"/>
  <c r="N62" i="5"/>
  <c r="N61" i="5"/>
  <c r="N60" i="5"/>
  <c r="N59" i="5"/>
  <c r="N58" i="5"/>
  <c r="N57" i="5"/>
  <c r="N56" i="5"/>
  <c r="N55" i="5"/>
  <c r="N54" i="5"/>
  <c r="N53" i="5"/>
  <c r="M53" i="5"/>
  <c r="N52" i="5"/>
  <c r="N51" i="5"/>
  <c r="N50" i="5"/>
  <c r="N49" i="5"/>
  <c r="N48" i="5"/>
  <c r="N47" i="5"/>
  <c r="N46" i="5"/>
  <c r="N45" i="5"/>
  <c r="N44" i="5"/>
  <c r="N43" i="5"/>
  <c r="N42" i="5"/>
  <c r="N41" i="5"/>
  <c r="M41" i="5"/>
  <c r="N40" i="5"/>
  <c r="N39" i="5"/>
  <c r="N38" i="5"/>
  <c r="N37" i="5" s="1"/>
  <c r="M37" i="5"/>
  <c r="M36" i="5"/>
  <c r="M332" i="5" s="1"/>
  <c r="N34" i="5"/>
  <c r="M34" i="5"/>
  <c r="K34" i="5"/>
  <c r="L34" i="5" s="1"/>
  <c r="J34" i="5"/>
  <c r="N33" i="5"/>
  <c r="M33" i="5"/>
  <c r="K33" i="5"/>
  <c r="J33" i="5"/>
  <c r="L33" i="5" s="1"/>
  <c r="N32" i="5"/>
  <c r="M32" i="5"/>
  <c r="K32" i="5"/>
  <c r="L32" i="5" s="1"/>
  <c r="J32" i="5"/>
  <c r="N31" i="5"/>
  <c r="M31" i="5"/>
  <c r="K31" i="5"/>
  <c r="L31" i="5" s="1"/>
  <c r="J31" i="5"/>
  <c r="N30" i="5"/>
  <c r="M30" i="5"/>
  <c r="K30" i="5"/>
  <c r="L30" i="5" s="1"/>
  <c r="J30" i="5"/>
  <c r="N29" i="5"/>
  <c r="M29" i="5"/>
  <c r="K29" i="5"/>
  <c r="J29" i="5"/>
  <c r="L29" i="5" s="1"/>
  <c r="N28" i="5"/>
  <c r="M28" i="5"/>
  <c r="K28" i="5"/>
  <c r="L28" i="5" s="1"/>
  <c r="J28" i="5"/>
  <c r="N27" i="5"/>
  <c r="M27" i="5"/>
  <c r="K27" i="5"/>
  <c r="L27" i="5" s="1"/>
  <c r="J27" i="5"/>
  <c r="N26" i="5"/>
  <c r="M26" i="5"/>
  <c r="K26" i="5"/>
  <c r="L26" i="5" s="1"/>
  <c r="J26" i="5"/>
  <c r="N25" i="5"/>
  <c r="M25" i="5"/>
  <c r="K25" i="5"/>
  <c r="L25" i="5" s="1"/>
  <c r="J25" i="5"/>
  <c r="N24" i="5"/>
  <c r="M24" i="5"/>
  <c r="K24" i="5"/>
  <c r="L24" i="5" s="1"/>
  <c r="J24" i="5"/>
  <c r="N23" i="5"/>
  <c r="M23" i="5"/>
  <c r="K23" i="5"/>
  <c r="L23" i="5" s="1"/>
  <c r="J23" i="5"/>
  <c r="N22" i="5"/>
  <c r="M22" i="5"/>
  <c r="K22" i="5"/>
  <c r="J22" i="5"/>
  <c r="N21" i="5"/>
  <c r="M21" i="5"/>
  <c r="K21" i="5"/>
  <c r="L21" i="5" s="1"/>
  <c r="J21" i="5"/>
  <c r="N20" i="5"/>
  <c r="M20" i="5"/>
  <c r="K20" i="5"/>
  <c r="L20" i="5" s="1"/>
  <c r="J20" i="5"/>
  <c r="N19" i="5"/>
  <c r="M19" i="5"/>
  <c r="K19" i="5"/>
  <c r="L19" i="5" s="1"/>
  <c r="J19" i="5"/>
  <c r="N18" i="5"/>
  <c r="M18" i="5"/>
  <c r="K18" i="5"/>
  <c r="L18" i="5" s="1"/>
  <c r="J18" i="5"/>
  <c r="N17" i="5"/>
  <c r="M17" i="5"/>
  <c r="K17" i="5"/>
  <c r="L17" i="5" s="1"/>
  <c r="J17" i="5"/>
  <c r="N16" i="5"/>
  <c r="M16" i="5"/>
  <c r="K16" i="5"/>
  <c r="L16" i="5" s="1"/>
  <c r="J16" i="5"/>
  <c r="N15" i="5"/>
  <c r="M15" i="5"/>
  <c r="K15" i="5"/>
  <c r="L15" i="5" s="1"/>
  <c r="J15" i="5"/>
  <c r="N14" i="5"/>
  <c r="M14" i="5"/>
  <c r="K14" i="5"/>
  <c r="L14" i="5" s="1"/>
  <c r="J14" i="5"/>
  <c r="N13" i="5"/>
  <c r="M13" i="5"/>
  <c r="K13" i="5"/>
  <c r="L13" i="5" s="1"/>
  <c r="J13" i="5"/>
  <c r="M12" i="5"/>
  <c r="K12" i="5"/>
  <c r="L12" i="5" s="1"/>
  <c r="J12" i="5"/>
  <c r="N11" i="5"/>
  <c r="M11" i="5"/>
  <c r="K11" i="5"/>
  <c r="J11" i="5"/>
  <c r="L11" i="5" s="1"/>
  <c r="N10" i="5"/>
  <c r="M10" i="5"/>
  <c r="K10" i="5"/>
  <c r="L10" i="5" s="1"/>
  <c r="J10" i="5"/>
  <c r="N9" i="5"/>
  <c r="J9" i="5"/>
  <c r="J8" i="5" s="1"/>
  <c r="J7" i="5" s="1"/>
  <c r="J6" i="5" s="1"/>
  <c r="J335" i="5" s="1"/>
  <c r="M575" i="4"/>
  <c r="K575" i="4"/>
  <c r="K574" i="4"/>
  <c r="M574" i="4" s="1"/>
  <c r="J574" i="4"/>
  <c r="J575" i="4" s="1"/>
  <c r="H574" i="4"/>
  <c r="H575" i="4" s="1"/>
  <c r="N414" i="3"/>
  <c r="O414" i="3" s="1"/>
  <c r="L414" i="3"/>
  <c r="L415" i="3" s="1"/>
  <c r="J414" i="3"/>
  <c r="J415" i="3" s="1"/>
  <c r="O41" i="3"/>
  <c r="O40" i="3"/>
  <c r="O39" i="3"/>
  <c r="O38" i="3"/>
  <c r="O37" i="3"/>
  <c r="N36" i="3"/>
  <c r="L36" i="3"/>
  <c r="O36" i="3" s="1"/>
  <c r="J36" i="3"/>
  <c r="O35" i="3"/>
  <c r="N34" i="3"/>
  <c r="O34" i="3" s="1"/>
  <c r="L34" i="3"/>
  <c r="J34" i="3"/>
  <c r="J32" i="3" s="1"/>
  <c r="J31" i="3" s="1"/>
  <c r="O33" i="3"/>
  <c r="L32" i="3"/>
  <c r="L31" i="3" s="1"/>
  <c r="O30" i="3"/>
  <c r="O29" i="3"/>
  <c r="O28" i="3"/>
  <c r="O27" i="3"/>
  <c r="N25" i="3"/>
  <c r="O25" i="3" s="1"/>
  <c r="L25" i="3"/>
  <c r="J25" i="3"/>
  <c r="N24" i="3"/>
  <c r="L24" i="3"/>
  <c r="O24" i="3" s="1"/>
  <c r="J24" i="3"/>
  <c r="O23" i="3"/>
  <c r="O22" i="3"/>
  <c r="O21" i="3"/>
  <c r="O20" i="3"/>
  <c r="O19" i="3"/>
  <c r="N18" i="3"/>
  <c r="O18" i="3" s="1"/>
  <c r="L18" i="3"/>
  <c r="J18" i="3"/>
  <c r="N17" i="3"/>
  <c r="L17" i="3"/>
  <c r="O17" i="3" s="1"/>
  <c r="J17" i="3"/>
  <c r="N16" i="3"/>
  <c r="O16" i="3" s="1"/>
  <c r="L16" i="3"/>
  <c r="J16" i="3"/>
  <c r="O15" i="3"/>
  <c r="O14" i="3"/>
  <c r="N13" i="3"/>
  <c r="L13" i="3"/>
  <c r="L12" i="3" s="1"/>
  <c r="L11" i="3" s="1"/>
  <c r="L10" i="3" s="1"/>
  <c r="J13" i="3"/>
  <c r="N12" i="3"/>
  <c r="O12" i="3" s="1"/>
  <c r="J12" i="3"/>
  <c r="J11" i="3" s="1"/>
  <c r="J10" i="3" s="1"/>
  <c r="N415" i="3" l="1"/>
  <c r="O415" i="3" s="1"/>
  <c r="N36" i="5"/>
  <c r="N145" i="5"/>
  <c r="O13" i="3"/>
  <c r="N11" i="3"/>
  <c r="N32" i="3"/>
  <c r="L574" i="4"/>
  <c r="L575" i="4"/>
  <c r="N183" i="5"/>
  <c r="N303" i="5"/>
  <c r="N8" i="5"/>
  <c r="K9" i="5"/>
  <c r="M9" i="5"/>
  <c r="L10" i="1"/>
  <c r="L9" i="5" l="1"/>
  <c r="K8" i="5"/>
  <c r="O32" i="3"/>
  <c r="N31" i="3"/>
  <c r="N332" i="5"/>
  <c r="M8" i="5"/>
  <c r="N7" i="5"/>
  <c r="N10" i="3"/>
  <c r="O11" i="3"/>
  <c r="O10" i="3" l="1"/>
  <c r="L8" i="5"/>
  <c r="K7" i="5"/>
  <c r="N6" i="5"/>
  <c r="N335" i="5" s="1"/>
  <c r="M7" i="5"/>
  <c r="O31" i="3"/>
  <c r="L7" i="5" l="1"/>
  <c r="K6" i="5"/>
  <c r="M6" i="5"/>
  <c r="M335" i="5" s="1"/>
  <c r="H455" i="1"/>
  <c r="I455" i="1"/>
  <c r="L453" i="1"/>
  <c r="K335" i="5" l="1"/>
  <c r="L6" i="5"/>
  <c r="J455" i="1"/>
  <c r="L15" i="1"/>
  <c r="K287" i="1"/>
  <c r="K281" i="1"/>
  <c r="K277" i="1"/>
  <c r="L454" i="1"/>
  <c r="L452" i="1" s="1"/>
  <c r="L451" i="1"/>
  <c r="L448" i="1"/>
  <c r="L447" i="1"/>
  <c r="L444" i="1"/>
  <c r="L443" i="1"/>
  <c r="L441" i="1"/>
  <c r="L440" i="1" s="1"/>
  <c r="L439" i="1"/>
  <c r="L438" i="1" s="1"/>
  <c r="L437" i="1"/>
  <c r="L436" i="1"/>
  <c r="L435" i="1"/>
  <c r="L434" i="1"/>
  <c r="L433" i="1"/>
  <c r="L432" i="1"/>
  <c r="L431" i="1" s="1"/>
  <c r="L430" i="1"/>
  <c r="L429" i="1"/>
  <c r="L427" i="1"/>
  <c r="L426" i="1"/>
  <c r="L425" i="1"/>
  <c r="L424" i="1"/>
  <c r="L423" i="1"/>
  <c r="L421" i="1"/>
  <c r="L420" i="1" s="1"/>
  <c r="L419" i="1"/>
  <c r="L418" i="1"/>
  <c r="L417" i="1"/>
  <c r="L416" i="1"/>
  <c r="L415" i="1"/>
  <c r="L413" i="1"/>
  <c r="L412" i="1" s="1"/>
  <c r="L450" i="1"/>
  <c r="K452" i="1"/>
  <c r="K450" i="1"/>
  <c r="K446" i="1"/>
  <c r="K445" i="1" s="1"/>
  <c r="K442" i="1"/>
  <c r="K440" i="1"/>
  <c r="K438" i="1"/>
  <c r="K431" i="1"/>
  <c r="K428" i="1"/>
  <c r="K422" i="1"/>
  <c r="K420" i="1"/>
  <c r="K414" i="1"/>
  <c r="K412" i="1"/>
  <c r="L410" i="1"/>
  <c r="L409" i="1"/>
  <c r="L408" i="1"/>
  <c r="L406" i="1"/>
  <c r="L404" i="1"/>
  <c r="L403" i="1" s="1"/>
  <c r="L402" i="1"/>
  <c r="L401" i="1" s="1"/>
  <c r="L400" i="1"/>
  <c r="L399" i="1"/>
  <c r="L397" i="1"/>
  <c r="L396" i="1" s="1"/>
  <c r="L405" i="1"/>
  <c r="K407" i="1"/>
  <c r="K405" i="1"/>
  <c r="K403" i="1"/>
  <c r="K401" i="1"/>
  <c r="K398" i="1"/>
  <c r="K396" i="1"/>
  <c r="L394" i="1"/>
  <c r="L393" i="1"/>
  <c r="L392" i="1"/>
  <c r="L390" i="1"/>
  <c r="L388" i="1"/>
  <c r="L387" i="1" s="1"/>
  <c r="L386" i="1"/>
  <c r="L385" i="1"/>
  <c r="L384" i="1"/>
  <c r="L382" i="1"/>
  <c r="L381" i="1" s="1"/>
  <c r="L389" i="1"/>
  <c r="K391" i="1"/>
  <c r="K389" i="1"/>
  <c r="K387" i="1"/>
  <c r="K383" i="1"/>
  <c r="K381" i="1"/>
  <c r="K362" i="1"/>
  <c r="K353" i="1"/>
  <c r="L379" i="1"/>
  <c r="L378" i="1"/>
  <c r="L377" i="1"/>
  <c r="L376" i="1"/>
  <c r="L375" i="1"/>
  <c r="L374" i="1"/>
  <c r="L373" i="1"/>
  <c r="L372" i="1"/>
  <c r="L371" i="1"/>
  <c r="L370" i="1"/>
  <c r="L369" i="1"/>
  <c r="L368" i="1"/>
  <c r="L367" i="1"/>
  <c r="L366" i="1"/>
  <c r="L365" i="1"/>
  <c r="L364" i="1"/>
  <c r="L363" i="1"/>
  <c r="L361" i="1"/>
  <c r="L360" i="1"/>
  <c r="L359" i="1"/>
  <c r="L358" i="1"/>
  <c r="L357" i="1"/>
  <c r="L356" i="1"/>
  <c r="L354" i="1"/>
  <c r="L353" i="1" s="1"/>
  <c r="L352" i="1"/>
  <c r="L351" i="1" s="1"/>
  <c r="K355" i="1"/>
  <c r="K351" i="1"/>
  <c r="L349" i="1"/>
  <c r="L348" i="1"/>
  <c r="L347" i="1"/>
  <c r="L345" i="1"/>
  <c r="L344" i="1"/>
  <c r="L342" i="1"/>
  <c r="L341" i="1"/>
  <c r="L339" i="1"/>
  <c r="L338" i="1" s="1"/>
  <c r="K346" i="1"/>
  <c r="K343" i="1"/>
  <c r="K340" i="1"/>
  <c r="K338" i="1"/>
  <c r="K329" i="1"/>
  <c r="K332" i="1"/>
  <c r="K327" i="1"/>
  <c r="K325" i="1"/>
  <c r="K323" i="1"/>
  <c r="K320" i="1"/>
  <c r="K318" i="1"/>
  <c r="K316" i="1"/>
  <c r="K314" i="1"/>
  <c r="K308" i="1"/>
  <c r="L336" i="1"/>
  <c r="L335" i="1"/>
  <c r="L334" i="1"/>
  <c r="L333" i="1"/>
  <c r="L332" i="1" s="1"/>
  <c r="L331" i="1"/>
  <c r="L330" i="1"/>
  <c r="L328" i="1"/>
  <c r="L327" i="1" s="1"/>
  <c r="L326" i="1"/>
  <c r="L325" i="1" s="1"/>
  <c r="L324" i="1"/>
  <c r="L323" i="1" s="1"/>
  <c r="L322" i="1"/>
  <c r="L321" i="1"/>
  <c r="L319" i="1"/>
  <c r="L318" i="1" s="1"/>
  <c r="L317" i="1"/>
  <c r="L316" i="1" s="1"/>
  <c r="L315" i="1"/>
  <c r="L314" i="1" s="1"/>
  <c r="L313" i="1"/>
  <c r="L312" i="1"/>
  <c r="L311" i="1"/>
  <c r="L310" i="1"/>
  <c r="L309" i="1"/>
  <c r="L306" i="1"/>
  <c r="L305" i="1"/>
  <c r="K304" i="1"/>
  <c r="K303" i="1" s="1"/>
  <c r="L362" i="1" l="1"/>
  <c r="L442" i="1"/>
  <c r="L446" i="1"/>
  <c r="L445" i="1" s="1"/>
  <c r="L449" i="1"/>
  <c r="K449" i="1"/>
  <c r="L422" i="1"/>
  <c r="L428" i="1"/>
  <c r="L414" i="1"/>
  <c r="L398" i="1"/>
  <c r="L407" i="1"/>
  <c r="K411" i="1"/>
  <c r="K395" i="1"/>
  <c r="L383" i="1"/>
  <c r="L391" i="1"/>
  <c r="L355" i="1"/>
  <c r="L350" i="1" s="1"/>
  <c r="L329" i="1"/>
  <c r="K307" i="1"/>
  <c r="L340" i="1"/>
  <c r="L343" i="1"/>
  <c r="L346" i="1"/>
  <c r="K350" i="1"/>
  <c r="K337" i="1"/>
  <c r="L320" i="1"/>
  <c r="L304" i="1"/>
  <c r="L303" i="1" s="1"/>
  <c r="L308" i="1"/>
  <c r="L307" i="1" s="1"/>
  <c r="L302" i="1"/>
  <c r="L301" i="1"/>
  <c r="L300" i="1"/>
  <c r="L299" i="1"/>
  <c r="L298" i="1"/>
  <c r="L297" i="1"/>
  <c r="L296" i="1"/>
  <c r="L295" i="1"/>
  <c r="K294" i="1"/>
  <c r="L293" i="1"/>
  <c r="L292" i="1"/>
  <c r="K291" i="1"/>
  <c r="L290" i="1"/>
  <c r="L289" i="1"/>
  <c r="L288" i="1"/>
  <c r="L286" i="1"/>
  <c r="L285" i="1" s="1"/>
  <c r="K285" i="1"/>
  <c r="L284" i="1"/>
  <c r="L283" i="1"/>
  <c r="L282" i="1"/>
  <c r="L280" i="1"/>
  <c r="L279" i="1" s="1"/>
  <c r="K279" i="1"/>
  <c r="L278" i="1"/>
  <c r="L277" i="1" s="1"/>
  <c r="L276" i="1"/>
  <c r="L275" i="1" s="1"/>
  <c r="K275" i="1"/>
  <c r="L273" i="1"/>
  <c r="L272" i="1"/>
  <c r="L271" i="1"/>
  <c r="L270" i="1"/>
  <c r="L269" i="1"/>
  <c r="L268" i="1"/>
  <c r="L267" i="1"/>
  <c r="L266" i="1"/>
  <c r="L265" i="1"/>
  <c r="L264" i="1"/>
  <c r="L263" i="1"/>
  <c r="L262" i="1"/>
  <c r="K261" i="1"/>
  <c r="L260" i="1"/>
  <c r="L259" i="1" s="1"/>
  <c r="K259" i="1"/>
  <c r="L257" i="1"/>
  <c r="L256" i="1" s="1"/>
  <c r="L255" i="1" s="1"/>
  <c r="K256" i="1"/>
  <c r="K255" i="1" s="1"/>
  <c r="L254" i="1"/>
  <c r="L253" i="1"/>
  <c r="K252" i="1"/>
  <c r="L251" i="1"/>
  <c r="L250" i="1" s="1"/>
  <c r="K250" i="1"/>
  <c r="L249" i="1"/>
  <c r="L248" i="1" s="1"/>
  <c r="K248" i="1"/>
  <c r="L247" i="1"/>
  <c r="L246" i="1" s="1"/>
  <c r="K246" i="1"/>
  <c r="L245" i="1"/>
  <c r="L244" i="1" s="1"/>
  <c r="K244" i="1"/>
  <c r="L242" i="1"/>
  <c r="L241" i="1"/>
  <c r="L240" i="1"/>
  <c r="L239" i="1"/>
  <c r="L238" i="1"/>
  <c r="L237" i="1"/>
  <c r="L236" i="1"/>
  <c r="L235" i="1"/>
  <c r="L234" i="1"/>
  <c r="L233" i="1"/>
  <c r="L232" i="1"/>
  <c r="L231" i="1"/>
  <c r="K230" i="1"/>
  <c r="L229" i="1"/>
  <c r="L228" i="1"/>
  <c r="L227" i="1"/>
  <c r="K226" i="1"/>
  <c r="L225" i="1"/>
  <c r="L224" i="1" s="1"/>
  <c r="K224" i="1"/>
  <c r="L223" i="1"/>
  <c r="L222" i="1" s="1"/>
  <c r="K222" i="1"/>
  <c r="L221" i="1"/>
  <c r="L220" i="1"/>
  <c r="L219" i="1"/>
  <c r="L218" i="1"/>
  <c r="L217" i="1"/>
  <c r="L216" i="1"/>
  <c r="L215" i="1"/>
  <c r="L214" i="1"/>
  <c r="L213" i="1"/>
  <c r="L212" i="1"/>
  <c r="L211" i="1"/>
  <c r="L210" i="1"/>
  <c r="L209" i="1"/>
  <c r="L208" i="1"/>
  <c r="L207" i="1"/>
  <c r="L206" i="1"/>
  <c r="L205" i="1"/>
  <c r="L204" i="1"/>
  <c r="K203" i="1"/>
  <c r="L202" i="1"/>
  <c r="L201" i="1"/>
  <c r="L200" i="1"/>
  <c r="L199" i="1"/>
  <c r="K198" i="1"/>
  <c r="L197" i="1"/>
  <c r="L196" i="1"/>
  <c r="L195" i="1"/>
  <c r="L194" i="1"/>
  <c r="L193" i="1"/>
  <c r="L192" i="1"/>
  <c r="L191" i="1"/>
  <c r="K190" i="1"/>
  <c r="L188" i="1"/>
  <c r="L187" i="1"/>
  <c r="L186" i="1"/>
  <c r="L185" i="1"/>
  <c r="L184" i="1"/>
  <c r="K183" i="1"/>
  <c r="L182" i="1"/>
  <c r="L181" i="1" s="1"/>
  <c r="K181" i="1"/>
  <c r="L180" i="1"/>
  <c r="L179" i="1" s="1"/>
  <c r="K179" i="1"/>
  <c r="L178" i="1"/>
  <c r="L177" i="1"/>
  <c r="K176" i="1"/>
  <c r="L175" i="1"/>
  <c r="L174" i="1"/>
  <c r="K173" i="1"/>
  <c r="L171" i="1"/>
  <c r="L170" i="1"/>
  <c r="L169" i="1"/>
  <c r="L168" i="1"/>
  <c r="L166" i="1"/>
  <c r="L167" i="1"/>
  <c r="L165" i="1"/>
  <c r="K164" i="1"/>
  <c r="K163" i="1" s="1"/>
  <c r="L162" i="1"/>
  <c r="L161" i="1"/>
  <c r="L160" i="1"/>
  <c r="K159" i="1"/>
  <c r="L158" i="1"/>
  <c r="L157" i="1"/>
  <c r="L156" i="1"/>
  <c r="L155" i="1"/>
  <c r="L154" i="1"/>
  <c r="L153" i="1"/>
  <c r="L152" i="1"/>
  <c r="L151" i="1"/>
  <c r="K150" i="1"/>
  <c r="L148" i="1"/>
  <c r="L147" i="1"/>
  <c r="L146" i="1"/>
  <c r="L145" i="1"/>
  <c r="L144" i="1"/>
  <c r="L143" i="1"/>
  <c r="K142" i="1"/>
  <c r="L141" i="1"/>
  <c r="L140" i="1"/>
  <c r="L139" i="1"/>
  <c r="L138" i="1"/>
  <c r="K137" i="1"/>
  <c r="L136" i="1"/>
  <c r="L135" i="1" s="1"/>
  <c r="K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K92" i="1"/>
  <c r="L91" i="1"/>
  <c r="L90" i="1"/>
  <c r="K89" i="1"/>
  <c r="L88" i="1"/>
  <c r="L87" i="1"/>
  <c r="L86" i="1"/>
  <c r="L85" i="1"/>
  <c r="L84" i="1"/>
  <c r="L83" i="1"/>
  <c r="L82" i="1"/>
  <c r="L81" i="1"/>
  <c r="L80" i="1"/>
  <c r="L79" i="1"/>
  <c r="L78" i="1"/>
  <c r="L77" i="1"/>
  <c r="L76" i="1"/>
  <c r="L75" i="1"/>
  <c r="K74" i="1"/>
  <c r="L72" i="1"/>
  <c r="L71" i="1"/>
  <c r="L70" i="1"/>
  <c r="L69" i="1"/>
  <c r="K68" i="1"/>
  <c r="K67" i="1" s="1"/>
  <c r="L66" i="1"/>
  <c r="L65" i="1"/>
  <c r="L64" i="1"/>
  <c r="L63" i="1"/>
  <c r="L62" i="1"/>
  <c r="K61" i="1"/>
  <c r="L60" i="1"/>
  <c r="L59" i="1"/>
  <c r="L58" i="1"/>
  <c r="L57" i="1"/>
  <c r="L56" i="1"/>
  <c r="L55" i="1"/>
  <c r="L54" i="1"/>
  <c r="L53" i="1"/>
  <c r="L52" i="1"/>
  <c r="L51" i="1"/>
  <c r="L50" i="1"/>
  <c r="L49" i="1"/>
  <c r="K48" i="1"/>
  <c r="L46" i="1"/>
  <c r="L45" i="1" s="1"/>
  <c r="L44" i="1" s="1"/>
  <c r="K45" i="1"/>
  <c r="K44" i="1" s="1"/>
  <c r="L43" i="1"/>
  <c r="L42" i="1"/>
  <c r="L41" i="1"/>
  <c r="L40" i="1"/>
  <c r="K39" i="1"/>
  <c r="L38" i="1"/>
  <c r="L37" i="1" s="1"/>
  <c r="K37" i="1"/>
  <c r="L36" i="1"/>
  <c r="L35" i="1"/>
  <c r="L34" i="1"/>
  <c r="L33" i="1"/>
  <c r="K32" i="1"/>
  <c r="L31" i="1"/>
  <c r="L30" i="1"/>
  <c r="K29" i="1"/>
  <c r="L28" i="1"/>
  <c r="L27" i="1" s="1"/>
  <c r="K27" i="1"/>
  <c r="L26" i="1"/>
  <c r="L25" i="1"/>
  <c r="L24" i="1"/>
  <c r="L23" i="1"/>
  <c r="L22" i="1"/>
  <c r="L21" i="1"/>
  <c r="L20" i="1"/>
  <c r="L19" i="1"/>
  <c r="L18" i="1"/>
  <c r="L17" i="1"/>
  <c r="L16" i="1"/>
  <c r="K14" i="1"/>
  <c r="L13" i="1"/>
  <c r="L12" i="1"/>
  <c r="L11" i="1"/>
  <c r="L9" i="1" s="1"/>
  <c r="K9" i="1"/>
  <c r="K8" i="1" s="1"/>
  <c r="K274" i="1" l="1"/>
  <c r="L287" i="1"/>
  <c r="L380" i="1"/>
  <c r="L281" i="1"/>
  <c r="L294" i="1"/>
  <c r="L411" i="1"/>
  <c r="L395" i="1"/>
  <c r="L337" i="1"/>
  <c r="K47" i="1"/>
  <c r="L226" i="1"/>
  <c r="L29" i="1"/>
  <c r="L39" i="1"/>
  <c r="L48" i="1"/>
  <c r="K149" i="1"/>
  <c r="L159" i="1"/>
  <c r="L173" i="1"/>
  <c r="L183" i="1"/>
  <c r="L198" i="1"/>
  <c r="K243" i="1"/>
  <c r="L32" i="1"/>
  <c r="L137" i="1"/>
  <c r="K172" i="1"/>
  <c r="L176" i="1"/>
  <c r="L291" i="1"/>
  <c r="L261" i="1"/>
  <c r="L258" i="1" s="1"/>
  <c r="L61" i="1"/>
  <c r="K73" i="1"/>
  <c r="L89" i="1"/>
  <c r="L142" i="1"/>
  <c r="L150" i="1"/>
  <c r="L149" i="1" s="1"/>
  <c r="K189" i="1"/>
  <c r="L203" i="1"/>
  <c r="L14" i="1"/>
  <c r="L8" i="1" s="1"/>
  <c r="L68" i="1"/>
  <c r="L67" i="1" s="1"/>
  <c r="L74" i="1"/>
  <c r="L92" i="1"/>
  <c r="L164" i="1"/>
  <c r="L163" i="1" s="1"/>
  <c r="L190" i="1"/>
  <c r="L230" i="1"/>
  <c r="L252" i="1"/>
  <c r="L243" i="1" s="1"/>
  <c r="K258" i="1"/>
  <c r="L73" i="1" l="1"/>
  <c r="L274" i="1"/>
  <c r="L189" i="1"/>
  <c r="L47" i="1"/>
  <c r="L172" i="1"/>
  <c r="L455" i="1" s="1"/>
  <c r="K380" i="1"/>
  <c r="K455" i="1" l="1"/>
</calcChain>
</file>

<file path=xl/sharedStrings.xml><?xml version="1.0" encoding="utf-8"?>
<sst xmlns="http://schemas.openxmlformats.org/spreadsheetml/2006/main" count="2647" uniqueCount="1003">
  <si>
    <t/>
  </si>
  <si>
    <t>Kwota wynikająca z harmonogramu na marzec</t>
  </si>
  <si>
    <t>010 - Rolnictwo i łowiectwo</t>
  </si>
  <si>
    <t>01006 - Zarządy melioracji i urządzeń wodnych</t>
  </si>
  <si>
    <t>001012008 - Bieżąca działalność Zachodniopomorskiego Zarządu Melioracji i Urządzeń Wodnych w Szczecinie</t>
  </si>
  <si>
    <t>001012038 - Bieżąca obsługa projektu realizowanego w ramach Instrumentu Finansowego LIFE+</t>
  </si>
  <si>
    <t>002002003 - Zakupy inwestycyjne jednostek budżetowych</t>
  </si>
  <si>
    <t>01008 - Melioracje wodne</t>
  </si>
  <si>
    <t>001012011 - Bieżące utrzymanie urządzeń melioracji wodnych</t>
  </si>
  <si>
    <t>002001004 - Budowa i modernizacja urządzeń melioracji wodnych</t>
  </si>
  <si>
    <t>002001014 - Program dla Odry 2006</t>
  </si>
  <si>
    <t>002001095 - WPF - Zbiornik retencyjny na rzece Dzierżęcince</t>
  </si>
  <si>
    <t>002001106 - Zabezpieczenie przeciwpowodziowe zlewni jeziora Jamno - przywrócenie parametrów technicznych wałów przeciwpowodziowych na południowym brzegu jeziora Jamno</t>
  </si>
  <si>
    <t>002001107 - Śluza - budowa kanału łączącego jezioro Jamno z morzem Bałtyckim</t>
  </si>
  <si>
    <t xml:space="preserve">002004048 - WPF - PROW - Działanie 125, Schemat II </t>
  </si>
  <si>
    <t>002004110 - WPF - Zabezpieczenie przeciwpowodziowe doliny rzeki Regi ze szczególnym uwzględnieniem miasta Trzebiatów w ramach Programu Operacyjnego Infrastruktura i Środowisko</t>
  </si>
  <si>
    <t>002004113 - WPF - Zabezpieczenie przeciwpowodziowe doliny rzeki Parsęty poniżej m. Osówko w tym m. Kołobrzegu Karlina i Białogardu</t>
  </si>
  <si>
    <t>002004116 - WPF - Budowa niebieskiego korytarza ekologicznego wzdłuż doliny rzeki Iny i jej dopływów w ramach Instrumentu Finansowego LIFE+</t>
  </si>
  <si>
    <t>002004119 - WPF - Budowa niebieskiego korytarza ekologicznego wzdłuż doliny rzeki Regi i jej dopływów w ramach Instrumentu Finansowego LIFE+</t>
  </si>
  <si>
    <t>002004120 - Modernizacja i odbudowa brzegów morskich, ochrona mierzei Jamneńskiej - etap I, w ramach POiIŚ</t>
  </si>
  <si>
    <t>01031 - Grupy producentów rolnych</t>
  </si>
  <si>
    <t>001007016 - Pozostałe zadania z zakresu rolnictwa</t>
  </si>
  <si>
    <t>01041 - Program Rozwoju Obszarów Wiejskich 2007-2013</t>
  </si>
  <si>
    <t>001004061 - WPF - PROW 2007-2013 - Pomoc Techniczna w ramach Schematu I, II, III</t>
  </si>
  <si>
    <t>002004049 - WPF - Pomoc Techniczna PROW 2007-2013, Schemat I, II i III - zakupy inwestycyjne</t>
  </si>
  <si>
    <t>01042 - Wyłączenie z produkcji gruntów rolnych</t>
  </si>
  <si>
    <t>001007072 - Pozostałe zadania w zakresie ochrony gruntów rolnych</t>
  </si>
  <si>
    <t>001018002 - Kary i odszkodowania wypłacane na rzecz osób prawnych</t>
  </si>
  <si>
    <t>001018003 - Koszty związane z postępowaniami sądowymi i egzekucyjnymi</t>
  </si>
  <si>
    <t>002001083 - Ochrona gruntów rolnych</t>
  </si>
  <si>
    <t>01078 - Usuwanie skutków klęsk żywiołowych</t>
  </si>
  <si>
    <t>01095 - Pozostała działalność</t>
  </si>
  <si>
    <t>001003003 - Zadania z zakresu rolnictwa ekologicznego</t>
  </si>
  <si>
    <t>001007046 - Pozostałe zadania z zakresu łowiectwa</t>
  </si>
  <si>
    <t>001007064 - Pozostałe wydatki związane z realizacją zadań WPROW</t>
  </si>
  <si>
    <t>050 - Rybołówstwo i rybactwo</t>
  </si>
  <si>
    <t>05011 - Program Operacyjny Zrównoważony rozwój sektora rybołówstwa i nadbrzeżnych obszarów rybackich 2007-2013</t>
  </si>
  <si>
    <t>001004070 - WPF - Pomoc Techniczna Programu Operacyjnego "Zrównoważony rozwój sektora rybołówstwa i nadbrzeżnych obszarów rybackich 2007-2013" - Oś 5</t>
  </si>
  <si>
    <t>150 - Przetwórstwo przemysłowe</t>
  </si>
  <si>
    <t>15011 - Rozwój przedsiębiorczości</t>
  </si>
  <si>
    <t>001002003 - Promocja przedsiębiorczości - organizacja targów, wystaw i konkursów</t>
  </si>
  <si>
    <t>001002020 - Część gospodarcza - wzajemnych naprzemiennych prezentacji Województwa Zachodniopomorskiego i Meklemburgii - Pomorza Przedniego</t>
  </si>
  <si>
    <t>001002036 - Konkurs Gospodarczy Marszałka Województwa</t>
  </si>
  <si>
    <t>001003010 - Zachodniopomorskie Centrum Obsługi Inwestorów i Eksporterów</t>
  </si>
  <si>
    <t>001004063 - Oś I RPO</t>
  </si>
  <si>
    <t>001004087 - WPF - Projekt pn. "Rozwój sieci centrów obsługi inwestorów i eksporterów" w ramach PO Innowacyjna Gospodarka, Priorytetu VI, Działania 6.2.</t>
  </si>
  <si>
    <t>001004096 - WPF - Wzrost atrakcyjności inwestycyjnej Województwa Zachodniopomorskiego - Promocja walorów inwestycyjnych WZ - etap I i II  w ramach RPO</t>
  </si>
  <si>
    <t>001004100 - WPF - Misje eksportowe - etap I i II w ramach RPO</t>
  </si>
  <si>
    <t>001007007 - Zadania w zakresie rozwoju przedsiębiorczości</t>
  </si>
  <si>
    <t>001007070 - Finansowanie wydatków niekwalifikowanych w ramach ZPORR realizowanych przez ZARR w Szczecinie</t>
  </si>
  <si>
    <t>002004065 - Dotacje inwestycyjne w ramach  Osi  I  RPO</t>
  </si>
  <si>
    <t>002008001 - Zwrot dotacji i patności inwestycyjnych</t>
  </si>
  <si>
    <t xml:space="preserve">15013 - Rozwój kadr nowoczesnej gospodarki i przedsiębiorczości </t>
  </si>
  <si>
    <t>001004047 - Priorytet VI, Działanie 6.2 w ramach PO Kapitał Ludzki</t>
  </si>
  <si>
    <t>001004051 - Priorytet VIII, Działanie 8.1 w ramach PO Kapitał Ludzki</t>
  </si>
  <si>
    <t>001004052 - Priorytet VIII, Działanie 8.2 w ramach PO Kapitał Ludzki</t>
  </si>
  <si>
    <t>001004076 - WPF - Projekt pn. "Inwestycja w wiedzę motorem rozwoju innowacyjności w regionie" w ramach Działania 8.2 PO KL</t>
  </si>
  <si>
    <t>001018001 - Zwrot dotacji wraz  zodsetkami i pozostałymi kosztami</t>
  </si>
  <si>
    <t>400 - Wytwarzanie i zaopatrywanie w energię elektryczną, gaz i wodę</t>
  </si>
  <si>
    <t>40095 - Pozostała działalność</t>
  </si>
  <si>
    <t>001002038 - Upowszechnianie oraz promocja zagadnień energetycznych poprzez dostarczanie wiedzy na temat racjonalnego wykorzystania energii i odnawialnych źródeł energii</t>
  </si>
  <si>
    <t>001003040 - Program rozwoju sektora energetycznego w Województwie Zachodniopomorskim do 2015 r. z częścią prognostyczną do 2030 r. i z prognozą oddziaływania na środowisko</t>
  </si>
  <si>
    <t>001003053 - Scenteralizowany zakup energii</t>
  </si>
  <si>
    <t>002004068 - Dotacje inwestycyjne w ramach  Osi  IV  RPO</t>
  </si>
  <si>
    <t>600 - Transport i łączność</t>
  </si>
  <si>
    <t>60001 - Krajowe pasażerskie przewozy kolejowe</t>
  </si>
  <si>
    <t>001001004 - Dofinansowanie kolejowych przewozów pasażerskich</t>
  </si>
  <si>
    <t>001003058 - Opracowanie planu transportowego Województwa Zachodniopomorskiego</t>
  </si>
  <si>
    <t>001003059 - Studium wykonalności na zakup elektrycznych zespołów trakcyjnych</t>
  </si>
  <si>
    <t>001003061 - Studium wykonalności modernizacji kolejowego taboru pasażerskiego o napędzie elektrycznym</t>
  </si>
  <si>
    <t>001007071 - Podatek VAT od zakupionego taboru kolejowego</t>
  </si>
  <si>
    <t>001007076 - Naprawa pojazdów szynowych w zakresie nie objętym ubezpieczeniem casco</t>
  </si>
  <si>
    <t>001007081 - Ubezpieczenie taboru kolejowego</t>
  </si>
  <si>
    <t>001007082 - Usługi telekomunikacyjne dla kart SIM w pojazdach szynowych</t>
  </si>
  <si>
    <t>001007083 - Podatek VAT od dzierżawy szynobusów</t>
  </si>
  <si>
    <t>001007089 - Zakup i montaż systemu WiFi w pojazdach szynowych Województwa</t>
  </si>
  <si>
    <t>001007090 - Podatek VAT od modrnizacji taboru kolejowego</t>
  </si>
  <si>
    <t>002002023 - WPF - Zakup taboru kolejowego do przewozów regionalnych</t>
  </si>
  <si>
    <t>002004118 - WPF - Zakup elektrycznych zespołów trakcyjnych w ramach POIiŚ</t>
  </si>
  <si>
    <t>002004122 - WPF -Modernizacja kolejowego taboru pasażerskiego o napędzie elektrycznym</t>
  </si>
  <si>
    <t>60003 - Krajowe pasażerskie przewozy autobusowe</t>
  </si>
  <si>
    <t>001001005 - Dotacje dla firm wykonujących pasażerskie regionalne przewozy autobusowe - rekompensata ustawowych ulg i zwolnień w opłatach za przewóz</t>
  </si>
  <si>
    <t>001018001 - Zwroty dotacji  wraz odsetkami i pozostałymi kosztami</t>
  </si>
  <si>
    <t>60013 - Drogi publiczne wojewódzkie</t>
  </si>
  <si>
    <t xml:space="preserve">001012010 - Bieżące utrzymanie Zachodniopomorskiego Zarządu Dróg Wojewódzkich w Koszalinie </t>
  </si>
  <si>
    <t>001012026 - Bieżące utrzymanie dróg</t>
  </si>
  <si>
    <t>001012027 - Zimowe utrzymanie dróg</t>
  </si>
  <si>
    <t>001012028 - Obsługa i utrzymanie mostów zwodzonych i mostu granicznego</t>
  </si>
  <si>
    <t>001012029 - Bieżące utrzymanie obiektów inżynierskich</t>
  </si>
  <si>
    <t>002001007 - Przebudowa dróg (ZZDW w Koszalinie)</t>
  </si>
  <si>
    <t>002001034 - Przebudowa mostów (ZZDW w Koszalinie)</t>
  </si>
  <si>
    <t>002001035 - Bezpieczeństwo Ruchu Drogowego (ZZDW w Koszalinie)</t>
  </si>
  <si>
    <t>002001036 - WPF - Dokumentacje techniczne na zadania drogowe</t>
  </si>
  <si>
    <t>002001037 - Przebudowa zaplecza (ZZDW w Koszalinie)</t>
  </si>
  <si>
    <t>002001088 - WPF - Przebudowa i rozbudowa przejścia drogowego przez m. Tanowo w ciągu drogi nr 115</t>
  </si>
  <si>
    <t>002001089 - WPF - Przebudowa i rozbudowa przejścia drogowego przez m. Gryfino w ciągu drogi nr 120</t>
  </si>
  <si>
    <t xml:space="preserve">002002011 - Wykup gruntów pod inwestycje drogowe </t>
  </si>
  <si>
    <t>002002012 - Zakup sprzętu niezbędnego w pracach budowalnych i modernizacyjnych na drogach wojewódzkich</t>
  </si>
  <si>
    <t>002002027 - Zakup nieruchomości pod obwód drogowy w Bobolicach</t>
  </si>
  <si>
    <t>002002028 - WPF - Wypłata odszkodowań za nieruchomości pod planowane inwestycje drogowe</t>
  </si>
  <si>
    <t>002004045 - WPF - Przebudowa drogi woj. nr 110 na odcinku Cerkwica - Lędzin</t>
  </si>
  <si>
    <t>002004046 - WPF - Budowa obejścia m. Goleniów w ciągu drogi woj. nr 113</t>
  </si>
  <si>
    <t>002004047 - WPF - Budowa obejścia m. Trzebiatów w ciągu drogi woj. nr 102</t>
  </si>
  <si>
    <t>002004054 - WPF - Przebudowa drogi woj. Nr 156 na odc. Mostowo - Barlinek</t>
  </si>
  <si>
    <t>002004057 - WPF - Przebudowa drogi woj. Nr 203 na odc. Koszalin - Iwięcino</t>
  </si>
  <si>
    <t>002004058 - WPF - Przebudowa przejścia przez m. Kołobrzeg w ciągu drogi woj. Nr 102</t>
  </si>
  <si>
    <t>002004059 - WPF - Przebudowa drogi woj. Nr 163 na odc. Czaplinek - Wałcz</t>
  </si>
  <si>
    <t>002004060 - WPF - Przebudowa drogi woj. Nr 107 na odc. Dziwnówek - Kamień Pomorski</t>
  </si>
  <si>
    <t>002004061 - WPF - Przebudowa drogi woj. Nr 203 na odc. Iwięcino - Darłowo</t>
  </si>
  <si>
    <t>002004079 - WPF - Przebudowa drogi wojewódzkiej Nr 205 na odcinku Krupy - Sławno</t>
  </si>
  <si>
    <t>002004080 - WPF - Budowa obejścia m. Gościno w ciągu drogi wojewódzkiej Nr 162</t>
  </si>
  <si>
    <t>002004082 - WPF - Budowa obejścia w m. Szczecinek w ciągu drogi wojewódzkiej Nr 172</t>
  </si>
  <si>
    <t>002004083 - WPF - Przebudowa drogi wojewódzkiej Nr 114 na odcinku Trzebież - Police</t>
  </si>
  <si>
    <t>002004084 - WPF - Przebudowa drogi wojewódzkiej Nr 106 na odcinku Rzewnowo - Golczewo</t>
  </si>
  <si>
    <t>002004085 - WPF - Przebudowa drogi wojewódzkiej Nr 124 na odcinku Cedynia - Chojna</t>
  </si>
  <si>
    <t>002004087 - WPF - Przebudowa drogi wojewódzkiej Nr 109 na odcinku Mrzeżyno - Trzebiatów</t>
  </si>
  <si>
    <t>002004088 - WPF - Przebudowa drogi wojewódzkiej Nr 167 na odcinku Koszalin - droga 168</t>
  </si>
  <si>
    <t xml:space="preserve">002004089 - WPF - Przebudowa drogi wojewódzkiej Nr 151 na odcinku Choszczno - Pełczyce </t>
  </si>
  <si>
    <t>002004098 - WPF - Rozbudowa przejścia drogowego przez m. Żarczyn w ciągu drogi nr 122</t>
  </si>
  <si>
    <t>002004099 - WPF - Przebudowa i rozbudowa przejścia drogowego przez m. Krzywin w ciągu drogi nr 122</t>
  </si>
  <si>
    <t>002004102 - WPF - Budowa obejścia m. Choszczno w ciągu drogi woj. nr 151</t>
  </si>
  <si>
    <t>002004103 - WPF - Budowa obejścia m. Darłowo w ciągu drogi woj. nr 203</t>
  </si>
  <si>
    <t>002004104 - WPF - Budowa obejścia m. Barlinek w ciągu drogi woj. nr 151</t>
  </si>
  <si>
    <t>002004105 - WPF - Budowa obejścia m. Dobra w ciągu drogi woj. nr 144</t>
  </si>
  <si>
    <t>002008001 - Zwroty dotacji i płatności inwestycyjnych</t>
  </si>
  <si>
    <t>60041 - Infrastruktura portowa</t>
  </si>
  <si>
    <t xml:space="preserve">001003006 - Program wojewódzki pn. "Strategia Rozwoju Gospodarki Morskiej w Województwie Zachodniopomorskim" </t>
  </si>
  <si>
    <t xml:space="preserve">60052 - Zadania w zakresie telekomunikacji </t>
  </si>
  <si>
    <t>001007062 - Przeciwdziałanie wykluczeniu cyfrowemu</t>
  </si>
  <si>
    <t>002004111 - WPF - Projekt pn. "e-Administracja i e-Turystyka w województwie zachodniopomorskim" w ramach RPO WZ działanie 3.2.</t>
  </si>
  <si>
    <t>60095 - Pozostała działalność</t>
  </si>
  <si>
    <t>001003036 - Środkowoeuropejski Korytarz Transportowy (CETC) - badania, analizy merytoryczne, prowadzenie i obsługa organizacyjna Sekretariatu Technicznego</t>
  </si>
  <si>
    <t>001003052 - Opracowanie analizy dotyczącej powołania spółki kolejowej</t>
  </si>
  <si>
    <t>001003060 - Espertyzy do zachodniego drogowego obejścia m. Szczecina</t>
  </si>
  <si>
    <t>001007051 - Udział w Stowarzyszeniu Gmin, Powiatów i Województw "Droga S11"</t>
  </si>
  <si>
    <t>001007084 - Rozpatrywanie skarg dot. badań psychologicznych i lekarskich kierowców</t>
  </si>
  <si>
    <t>002006001 - WPF - Objęcie nowych udziałów w Spółce z o.o. "Port Lotniczy Szczecin-Goleniów"</t>
  </si>
  <si>
    <t>630 - Turystyka</t>
  </si>
  <si>
    <t>63003 - Zadania w zakresie upowszechniania turystyki</t>
  </si>
  <si>
    <t>001002002 - Promocja turystyki oraz działania związane z rozwojem markowych produktów turystycznych</t>
  </si>
  <si>
    <t>001002040 - Zachodniopomorska Regionalna Organizacja Turystyczna</t>
  </si>
  <si>
    <t>001004091 - WPF - Projekt pn."Rewitalizacja Europejskiego Szlaku Kulturowego na obszarze Południowego Bałtyku - Pomorska Droga Św. Jakuba" w ramach Współpracy Transgranicznej Południowy Bałtyk</t>
  </si>
  <si>
    <t>001004094 - WPF - projekt pn. "MARRIAGE - Lepsze zarządzanie mariną, konsolidacja sieci przystani i marketingu turystyki wodnej w obszarze Południowego Bałtyku</t>
  </si>
  <si>
    <t>001004101 - WPF - Projekt pn. "Zachodniopomorskie - Morze Przygody. Promocja turystyczna Województwa Zachodniopomorskiego"  w ramach RPO</t>
  </si>
  <si>
    <t>001004102 - WPF - Projekt pn. "Zachodniopomorskie - Morze Przygody. Promocja turystyczna Województwa Zachodniopomorskiego i Szczecińskiego Obszaru Metropolitarnego"  w ramach RPO</t>
  </si>
  <si>
    <t>002004121 - WPF - Projekt pn. "Zachodniopomorskie - Morze Przygody. Promocja turystyczna Województwa Zachodniopomorskiego i Szczecińskiego Obszaru Metropolitarnego"  w ramach RPO - zakupy inwestycyjne</t>
  </si>
  <si>
    <t>63095 - Pozostała działalność</t>
  </si>
  <si>
    <t>001002015 - Promocja potencjału turystycznego Województwa Zachodniopomorskiego na rynku krajowym i zagranicznym</t>
  </si>
  <si>
    <t>001007005 - Wydatki związane z turystyką</t>
  </si>
  <si>
    <t xml:space="preserve">002004069 - Dotacje inwestycyjne w ramach  Osi  V  RPO </t>
  </si>
  <si>
    <t>700 - Gospodarka mieszkaniowa</t>
  </si>
  <si>
    <t>70005 - Gospodarka gruntami i nieruchomościami</t>
  </si>
  <si>
    <t>001006001 - Administrowanie i zarządzanie nieruchomościami użytkowymi należącymi do zasobu Województwa</t>
  </si>
  <si>
    <t>001006004 - Obrót nieruchomościami należącymi do zasobu Województwa</t>
  </si>
  <si>
    <t>001006005 - Administrowanie i zarządzanie nieruchomościami mieszkalnymi należącymi do zasobu Województwa</t>
  </si>
  <si>
    <t>001006006 - Działania windykacyjne dotyczące zaległych należności budżetu Województwa oraz do odzyskania nieruchomości i lokali zajmowanych bez tytułu prawnego</t>
  </si>
  <si>
    <t xml:space="preserve">001006007 - Regulowanie stanu prawnego nieruchomości należących do zasobu Województwa, w szczególności nieruchomości będących w zarządzie jednostek </t>
  </si>
  <si>
    <t>002001104 - Wykonanie termomodernizacji przybudówki oraz łącznika budynku położonego w Szczecinie przy ul. Szafera 10</t>
  </si>
  <si>
    <t>002002018 - WPF - Gospodarowanie nieruchomościami należącymi do zasobu Województwa Zachodniopomorskiego</t>
  </si>
  <si>
    <t>710 - Działalność usługowa</t>
  </si>
  <si>
    <t>71003 - Biura planowania przestrzennego</t>
  </si>
  <si>
    <t>001004099 - WPF - Projekt pn."Partnerstwo miejsko-wiejskie w obszarach metropolitalnych - URMA" w ramach programu INTERREG IVC</t>
  </si>
  <si>
    <t>001012016 - Bieżące utrzymanie Regionalnego Biura Gospodarki Przestrzennej Województwa Zachodniopomorskiego w Szczecinie</t>
  </si>
  <si>
    <t>71004 - Plany zagospodarowania przestrzennego</t>
  </si>
  <si>
    <t>001003005 - Pozostałe zadania z zakresu zagospodarowania przestrzennego województwa</t>
  </si>
  <si>
    <t>001003023 - Wojewódzka Komisja Urbanistyczno-Architektoniczna</t>
  </si>
  <si>
    <t xml:space="preserve">71005 - Prace geologiczne (nieinwestycyjne) </t>
  </si>
  <si>
    <t>001007035 - Pozostałe zadania związane z pracami geologicznymi</t>
  </si>
  <si>
    <t>71013 - Prace geodezyjne i kartograficzne (nieinwestycyjne)</t>
  </si>
  <si>
    <t xml:space="preserve">001007073 - Zlecanie wykonania i udostępnianie map topograficznych i tematycznych opracowań numerycznych, prowadzenie wojewódzkich baz danych oraz standardowych opracowań kartograficznych </t>
  </si>
  <si>
    <t>71095 - Pozostała działalność</t>
  </si>
  <si>
    <t>001003043 - Monitoring Strategii Rozwoju Województwa Zachodniopomorskiego</t>
  </si>
  <si>
    <t>001007040 - Pozostałe zadania w zakresie rozwoju regionalnego</t>
  </si>
  <si>
    <t>001007074 - Diagnoza i strategia do porozumienia "Polska Zachodnia"</t>
  </si>
  <si>
    <t>001007086 - Regionalny Program Operacyjny Województwa Zachodniopomorskiego na lata 2012-2020</t>
  </si>
  <si>
    <t>001012041 - Zadania z zakresu gospodarki wodnej</t>
  </si>
  <si>
    <t>750 - Administracja publiczna</t>
  </si>
  <si>
    <t>75011 - Urzędy wojewódzkie</t>
  </si>
  <si>
    <t xml:space="preserve">001005001 - Wynagrodzenia osobowe pracowników oraz dodatkowe wynagrodzenie roczne  </t>
  </si>
  <si>
    <t xml:space="preserve">001005002 - Pochodne od wynagrodzeń  </t>
  </si>
  <si>
    <t xml:space="preserve">001005003 - Zakładowy fundusz świadczeń socjalnych  </t>
  </si>
  <si>
    <t>001005006 - Dofinansowanie zadań zleconych z zakresu administracji rządowej</t>
  </si>
  <si>
    <t>001005013 - Kontrola podmiotów wykonujących badania psychologiczne kierowców - dofinansowanie zadań zleconych</t>
  </si>
  <si>
    <t>001005030 - Wydawanie zaświadczeń ADR</t>
  </si>
  <si>
    <t>001007042 - Realizacja ustawy o usługach turystycznych</t>
  </si>
  <si>
    <t>75017 - Samorządowe sejmiki województw</t>
  </si>
  <si>
    <t>001010001 - Diety radnych Sejmiku Województwa</t>
  </si>
  <si>
    <t>001010003 - Wydatki na nadzwyczajne kontrole zewnętrzne zlecane przez komisje</t>
  </si>
  <si>
    <t>001010005 - Obsługa Sejmiku</t>
  </si>
  <si>
    <t>001010006 - Obsługa posiedzeń komisji i klubów oraz reprezentacja Semiku</t>
  </si>
  <si>
    <t>75018 - Urzędy marszałkowskie</t>
  </si>
  <si>
    <t>001004058 - WPF - Oś VIII, Pomoc techniczna RPO</t>
  </si>
  <si>
    <t>001004071 - WPF - Główny Punkt Informacyjny Funduszy Europejskich (GPI) przy ul. Kuśnierskiej</t>
  </si>
  <si>
    <t>001004089 - WPF - Pomoc Techniczna w ramach Programu EWT 2007-2013 INTERREG IVA</t>
  </si>
  <si>
    <t>001005007 - Dofinansowanie nauki, szkolenia i służba przygotowawcza</t>
  </si>
  <si>
    <t>001005009 - Bieżąca organizacja pracy urzędu</t>
  </si>
  <si>
    <t>001005010 - Bieżące utrzymanie siedzib Urzędu</t>
  </si>
  <si>
    <t>001005011 - Wydatki bieżące na utrzymanie Urzędu w zakresie infrastruktury informatycznej</t>
  </si>
  <si>
    <t xml:space="preserve">001005012 - Wpłaty na PFRON  </t>
  </si>
  <si>
    <t xml:space="preserve">001005015 - Koszty postępowania sądowego i prokuratorskiego  </t>
  </si>
  <si>
    <t>001007059 - Obsługa Regionalnego Programu Operacyjnego 2007-2013</t>
  </si>
  <si>
    <t>001007060 - Obsługa Wieloosobowego Stanowiska do Spraw  EWT</t>
  </si>
  <si>
    <t>002002002 - Zakupy inwestycyjne Urzędu Marszałkowskiego</t>
  </si>
  <si>
    <t>002002025 - Zakupy inwestycyjne Urzędu Marszałkowskiego w zakresie infrastruktury informatycznej</t>
  </si>
  <si>
    <t>002004043 - WPF - Zakupy inwestycyjne w ramach Osi VIII - Pomoc techniczna RPO</t>
  </si>
  <si>
    <t>75058 - Działalność informacyjna i kulturalna prowadzona za granicą</t>
  </si>
  <si>
    <t>001012012 - Bieżąca działalność i  utrzymanie Biura Regionalnego Województwa Zachodniopomorskiego w Brukseli</t>
  </si>
  <si>
    <t>75071 - Centrum Rozwoju Zasobów Ludzkich</t>
  </si>
  <si>
    <t>001004086 - WPF - Projekt pn. "Koordynacja na rzecz aktywnej Integracji" w ramach Działania 1.2, Priorytetu I PO KL</t>
  </si>
  <si>
    <t>75075 - Promocja jednostek samorządu terytorialnego</t>
  </si>
  <si>
    <t>001002001 - Promocja województwa w zakresie rolnictwa (targi i konkursy)</t>
  </si>
  <si>
    <t>001002019 - Promocja województwa i kreowanie marki regionu</t>
  </si>
  <si>
    <t>001002029 - Działania i zakupy promocyjne Sejmiku Województwa</t>
  </si>
  <si>
    <t>75095 - Pozostała działalność</t>
  </si>
  <si>
    <t>001002008 - Kształtowanie pozytywnego wizerunku Województwa w mediach</t>
  </si>
  <si>
    <t>001002024 - Współpraca z Niemcami</t>
  </si>
  <si>
    <t>001002025 - Współpraca z Francją</t>
  </si>
  <si>
    <t>001002026 - Współpraca ze Skandynawią</t>
  </si>
  <si>
    <t>001002028 - Współpraca z samorządami, związkami i innymi podmiotami</t>
  </si>
  <si>
    <t>001002037 - Współpraca Subregionalna Państw Morza Bałtyckiego (BSSSC)</t>
  </si>
  <si>
    <t>001002041 - Pielęgnowanie polskości, wzmacnianie tożsamości regionalnej, organizacja konferencji i uroczystości patriotycznych</t>
  </si>
  <si>
    <t>001003056 - Realizacja zadań z zakresu równego traktowania</t>
  </si>
  <si>
    <t>001004097 - WPF - Projekt pn. "Higiena i bezpieczeństwo żywności w regionie Morza Bałtyckiego - Focus on Food w ramach  Programu Współpracy Transgranicznej Południowy Bałtyk"</t>
  </si>
  <si>
    <t>001007008 - Współpraca z organizacjami pozarządowymi</t>
  </si>
  <si>
    <t>001007030 - Pozostałe zadania w zakresie współpracy międzynarodowej</t>
  </si>
  <si>
    <t>754 - Bezpieczeństwo publiczne i ochrona przeciwpożarowa</t>
  </si>
  <si>
    <t>75404 - Komendy wojewódzkie Policji</t>
  </si>
  <si>
    <t>001003024 - Wspieranie działań z zakresu bezpieczeństwa publicznego</t>
  </si>
  <si>
    <t>75410 - Komendy wojewódzkie Państwowej Straży Pożarnej</t>
  </si>
  <si>
    <t>75412 - Ochotnicze straże pożarne</t>
  </si>
  <si>
    <t>75415 - Zadania ratownictwa górskiego i wodnego</t>
  </si>
  <si>
    <t>75495 - Pozostała działalność</t>
  </si>
  <si>
    <t>001003057 - Realizacja zadań związanych z obronnością państwa</t>
  </si>
  <si>
    <t>757 - Obsługa długu publicznego</t>
  </si>
  <si>
    <t>75702 - Obsługa papierów wartościowych, kredytów i pożyczek jednostek samorządu terytorialnego</t>
  </si>
  <si>
    <t>001019001 - Odsetki od kredytów i pożyczek</t>
  </si>
  <si>
    <t>758 - Różne rozliczenia</t>
  </si>
  <si>
    <t>75814 - Różne rozliczenia finansowe</t>
  </si>
  <si>
    <t>001019003 - Prowizje i inne koszty obsługi rachunków</t>
  </si>
  <si>
    <t>75818 - Rezerwy ogólne i celowe</t>
  </si>
  <si>
    <t>001020001 - Rezerwa ogólna</t>
  </si>
  <si>
    <t>001020006 - Rezerwa celowa na działania restrukturyzacyjne w wojewódzkich jednostkach ochrony zdrowia</t>
  </si>
  <si>
    <t>001020011 - Rezerwa celowa na udzielenie przez Zarząd Województwa poręczenia kredytów</t>
  </si>
  <si>
    <t>001020024 - Rezerwa celowa na zimowe utrzymanie dróg</t>
  </si>
  <si>
    <t>001020025 - Rezerwa celowa dla Muzeum Narodowego w Szczecinie na wydatki bieżące związane z realizacją projektu Centrum Dialogu "Przełomy" oraz organizację konkursu na projekt koncepcji  plastyczno - przestrzennej wystawy</t>
  </si>
  <si>
    <t>001020026 - Rezerwa celowa na zwiększenie dotacji podmiotowych dla instytucji kultury</t>
  </si>
  <si>
    <t>002005015 - Rezerwa celowa na wkłady własne do projektów  realizowanych przez instytucje kultury  oraz na zakup dzieł sztuki związanych m.in. z historią i kulturą Pomorza Zachodniego</t>
  </si>
  <si>
    <t>002005017 - Rezerwa celowa na współfinansowanie projektów realizowanych ze środków pochodzących z budżetu UE</t>
  </si>
  <si>
    <t>002005018 - Rezerwa celowa na zadania z zakresu zarządzania kryzysowego</t>
  </si>
  <si>
    <t>002005019 - Rezerwa celowa na pokrycie wkładów własnych do zadań dofinansowywanych w ramach programu "Biblioteka+"</t>
  </si>
  <si>
    <t xml:space="preserve">002005031 - Rezerwa celowa na wkłady własne do projektów inwestycyjnych, finansowanie lub dofinansowanie wydatków inwestycyjnych realizowanych przez instytucje kultury oraz zakup dzieł sztuki związanych m.in. z historią i kulturą Pomorza  Zachodniego. </t>
  </si>
  <si>
    <t>002005032 - Rezerwa celowa na cyfryzację kin w województwie zachodniopomorskim</t>
  </si>
  <si>
    <t>801 - Oświata i wychowanie</t>
  </si>
  <si>
    <t>80102 - Szkoły podstawowe specjalne</t>
  </si>
  <si>
    <t>001012030 - Działalność dydaktyczna w szkole podstawowej specjalnej</t>
  </si>
  <si>
    <t>80111 - Gimnazja specjalne</t>
  </si>
  <si>
    <t>001012031 - Działalność dydaktyczna w publicznym gimnazjum specjalnym</t>
  </si>
  <si>
    <t>80120 - Licea ogólnokształcące</t>
  </si>
  <si>
    <t>001012014 - Działalność dydaktyczna i wychowawcza I Liceum Ogólnokształcącego w Białym Borze</t>
  </si>
  <si>
    <t>80130 - Szkoły zawodowe</t>
  </si>
  <si>
    <t>001012002 - Działalność dydaktyczna i wychowawcza ZSM w Świnoujściu</t>
  </si>
  <si>
    <t>001012033 - Działalność dydaktyczna i wychowawcza WZSP w Szczecinie</t>
  </si>
  <si>
    <t>002001102 - Modernizacja boiska szkolnego i zagospodarowania terenu wokół przy Zespole Szkół Medycznych w Świnoujściu</t>
  </si>
  <si>
    <t>80141 - Zakłady kształcenia nauczycieli</t>
  </si>
  <si>
    <t>001012003 - Działalność dydaktyczna i wychowawcza kolegium nauczycielskiego</t>
  </si>
  <si>
    <t>80146 - Dokształcanie i doskonalenie nauczycieli</t>
  </si>
  <si>
    <t>001007013 - Doskonalenie zawodowe nauczycieli</t>
  </si>
  <si>
    <t>001012004 - Działalność placówek dokształcania i doskonalenia nauczycieli</t>
  </si>
  <si>
    <t>001012040 - Projekty edukacyjne wspierające realizację podstawowych kierunków polityki oświatowej państwa</t>
  </si>
  <si>
    <t>80147 - Biblioteki pedagogiczne</t>
  </si>
  <si>
    <t>001012037 - Gromadzenie i udostępnianie zbiorów biblioteki pedagogicznej</t>
  </si>
  <si>
    <t>80195 - Pozostała działalność</t>
  </si>
  <si>
    <t>001004103 - WPF- Projekt pn."Lider Zachodniopomorski" w ramach Programu "Młodzież w działaniu", Akcja 5.1 - Spotkania młodzieży i osób odpowiedzialnych za politykę młodzieżową</t>
  </si>
  <si>
    <t>001007014 - Bieżąca obsługa zadań oświatowych</t>
  </si>
  <si>
    <t>001007036 - Nagrody Marszałka z okazji Dnia Edukacji Narodowej</t>
  </si>
  <si>
    <t>001007061 - Współorganizacja konkursów przedmiotowych</t>
  </si>
  <si>
    <t>001007069 - Wspieranie nauczania języka polskiego w szkołach położonych na terenie Brandenburgii oraz Meklemburgii Pomorza Przedniego</t>
  </si>
  <si>
    <t>001007091 - Zachodniopomorski Konkurs Wiedzy o Samorządzie Terytorialnym i Regionie</t>
  </si>
  <si>
    <t>001012007 - Współpraca Sekretariatu ds. Młodzieży Województwa Zachodniopomorskiego z młodzieżą oraz z pracownikami młodzieżowymi</t>
  </si>
  <si>
    <t>001012023 - Świadczenia z zakresu pomocy zdrowotnej dla nauczycieli( wynikające z Karty nauczyciela)</t>
  </si>
  <si>
    <t>803 - Szkolnictwo wyższe</t>
  </si>
  <si>
    <t>80395 - Pozostała działalność</t>
  </si>
  <si>
    <t>001007075 - Wsparcie prorozwojowej działalności naukowej</t>
  </si>
  <si>
    <t>002003181 - WPF - Projekt pn."Akademia Zmienia Szczecin - Modernizacja Pałacu pod Globusem" w ramach RPO WZ</t>
  </si>
  <si>
    <t>851 - Ochrona zdrowia</t>
  </si>
  <si>
    <t>85111 - Szpitale ogólne</t>
  </si>
  <si>
    <t>002001001 - Koszty zabezpieczenia technicznego obiektów i placu budowy inwestycji - Szpital Wojewódzki Koszalin ul. Leśna 9.</t>
  </si>
  <si>
    <t>002003002 - Dotacje celowe dla placówek ochrony zdrowia na prace modernizacyjne i zakup sprzętu medycznego</t>
  </si>
  <si>
    <t>002003135 - WPF - Centrum Zabiegowe z zapleczem łóżkowym w Szpitalu Wojewódzkim w Szczecinie</t>
  </si>
  <si>
    <t>002003137 - WPF- Rozbudowa cz. środkowej budynku głównego wraz z dostosowaniem oddziałów chirurgicznych do wymogów fachowo-sanitarnych w Specjalistycznym Szpitalu im. A. Sokołowskiego w Szczecinie - Zdunowie</t>
  </si>
  <si>
    <t>002003160 - WPF - Rozbudowa Szpitala Dziecięcego SPSZOZ "Zdroje" - utworzenie Zachodniopomorskiego Centrum Opieki Nad Kobietą i Dzieckiem</t>
  </si>
  <si>
    <t>85117 - Zakłady opiekuńczo-lecznicze i pielęgnacyjno-opiekuńcze</t>
  </si>
  <si>
    <t>85118 - Szpitale uzdrowiskowe</t>
  </si>
  <si>
    <t>85148 - Medycyna pracy</t>
  </si>
  <si>
    <t>001008003 - Zakup usług zdrowotnych w zakresie medycyny pracy</t>
  </si>
  <si>
    <t>85149 - Programy polityki zdrowotnej</t>
  </si>
  <si>
    <t>001001002 - Dotacje podmiotowe dla placówek ochrony zdrowia na realizację wojewódzkich programów zdrowotnych</t>
  </si>
  <si>
    <t>001008001 - Programy polityki zdrowotnej</t>
  </si>
  <si>
    <t>85152 - Zapobieganie i zwalczanie AIDS</t>
  </si>
  <si>
    <t>85153 - Zwalczanie narkomanii</t>
  </si>
  <si>
    <t>001003011 - Wojewódzki Program Przeciwdziałania Uzależnieniom</t>
  </si>
  <si>
    <t>85154 - Przeciwdziałanie alkoholizmowi</t>
  </si>
  <si>
    <t>85156 - Składki na ubezpieczenie zdrowotne oraz świadczenia dla osób nieobjętych obowiązkiem ubezpieczenia zdrowotnego</t>
  </si>
  <si>
    <t>001012024 - Finansowanie pomocy zdrowotnej dla uczniów którzy nie podlegają obowiązkowi ubezpieczenia zdrowotnego z innych tytułów</t>
  </si>
  <si>
    <t>001012024 - Finansowanie pomocy zdrowotnej dla uczniów, którzy nie podlegają obowiązkowi ubezpieczenia zdrowotnego z innych tytułów</t>
  </si>
  <si>
    <t>85195 - Pozostała działalność</t>
  </si>
  <si>
    <t>001003055 - Działania na rzecz profilaktyki i promocji zdrowia psychicznego</t>
  </si>
  <si>
    <t>001005014 - Inne zadania z zakresu ochrony zdrowia</t>
  </si>
  <si>
    <t>001008004 - Rekompensaty dla członków Rad Społecznych zakładów opieki zdrowotnej</t>
  </si>
  <si>
    <t>001008011 - Zadania wynikające z ustawy o ochronie zdrowia psychicznego</t>
  </si>
  <si>
    <t>852 - Pomoc społeczna</t>
  </si>
  <si>
    <t>85205 - Zadania w zakresie przeciwdziałania przemocy w rodzinie</t>
  </si>
  <si>
    <t>001003054 - Wojewódzki Program Przeciwdziałania Przemocy w Rodzinie</t>
  </si>
  <si>
    <t>85212 - Świadczenia rodzinne, świadczenie z funduszu alimentacyjnego oraz składki na ubezpieczenia emerytalne i rentowe z ubezpieczenia społecznego</t>
  </si>
  <si>
    <t>001008006 - Koordynacja systemów zabezpieczenia społecznego</t>
  </si>
  <si>
    <t>85217 - Regionalne ośrodki polityki społecznej</t>
  </si>
  <si>
    <t>001001054 - Realizacja zadań publicznych poza konkursem ofert</t>
  </si>
  <si>
    <t>001008005 - Zadania w zakresie polityki społecznej</t>
  </si>
  <si>
    <t>85226 - Ośrodki adopcyjno-opiekuńcze</t>
  </si>
  <si>
    <t>001008012 - Ośrodki adopcyjne</t>
  </si>
  <si>
    <t>853 - Pozostałe zadania w zakresie polityki społecznej</t>
  </si>
  <si>
    <t>85311 - Rehabilitacja zawodowa i społeczna osób niepełnosprawnych</t>
  </si>
  <si>
    <t>001001032 - Dotacja celowa na współfinansowanie kosztów działania zakładów aktywności zawodowej</t>
  </si>
  <si>
    <t>85325 - Fundusz Gwarantowanych Świadczeń Pracowniczych</t>
  </si>
  <si>
    <t>001008013 - Realizacja zadań Funduszu Gwarantowanych Świadczeń Pracowniczych</t>
  </si>
  <si>
    <t>85332 - Wojewódzkie urzędy pracy</t>
  </si>
  <si>
    <t>001004042 - WPF - Priorytet X Pomoc Techniczna w ramach PO Kapitał Ludzki</t>
  </si>
  <si>
    <t>001004081 - WPF - Priorytet X Pomoc Techniczna w ramach PO Kapitał Ludzki - środki w ramach ROEFS</t>
  </si>
  <si>
    <t>001008007 - Wypłata świadczeń poborowym oraz obsługa służby zastępczej</t>
  </si>
  <si>
    <t>001008009 - Bieżące utrzymanie i działalność Wojewódzkiego Urzędu Pracy w Szczecinie</t>
  </si>
  <si>
    <t>001018001 - Zwroty dotacji wraz z odsetkami i pozostałymi kosztami</t>
  </si>
  <si>
    <t>002004032 - WPF - Wydatki inwestycyjne w ramach Priorytetu X Pomoc Techniczna PO Kapitał Ludzki</t>
  </si>
  <si>
    <t>85395 - Pozostała działalność</t>
  </si>
  <si>
    <t>001004043 - Priorytet VII, Działanie 7.1 w ramach PO Kapitał Ludzki</t>
  </si>
  <si>
    <t>001004046 - Priorytet VI, Działanie 6.1 w ramach PO Kapitał Ludzki</t>
  </si>
  <si>
    <t>001004048 - Priorytet VI, Działanie 6.3 w ramach PO Kapitał Ludzki</t>
  </si>
  <si>
    <t>001004049 - Priorytet VII, Działanie 7.2 w ramach PO Kapitał Ludzki</t>
  </si>
  <si>
    <t>001004050 - Priorytet VII, Działanie 7.3 w ramach PO Kapitał Ludzki</t>
  </si>
  <si>
    <t>001004053 - Priorytet IX, Działanie 9.1 w ramach PO Kapitał Ludzki</t>
  </si>
  <si>
    <t>001004054 - Priorytet IX, Działanie 9.2 w ramach PO Kapitał Ludzki</t>
  </si>
  <si>
    <t>001004055 - Priorytet IX, Działanie 9.3 w ramach PO Kapitał Ludzki</t>
  </si>
  <si>
    <t>001004056 - Priorytet IX, Działanie 9.4 w ramach PO Kapitał Ludzki</t>
  </si>
  <si>
    <t>001004057 - Priorytet IX, Działanie 9.5 w ramach PO Kapitał Ludzki</t>
  </si>
  <si>
    <t>001004077 - WPF - Projekt pn. "Zachodniopomorskie talenty - regionalny system stypendialny" w ramach Działania 9.1 PO KL</t>
  </si>
  <si>
    <t>001004090 - WPF - Projekt pn. "Piramida Kompetencji" w ramach działania 6.1 PO KL</t>
  </si>
  <si>
    <t>001004093 - Priorytet IX, Działanie 9.6 w ramach PO Kapitał Ludzki</t>
  </si>
  <si>
    <t>001004098 - WPF - Projekt pn.: Profesjonalne kadry - lepsze jutro II w ramach działania 7.1 PO KL</t>
  </si>
  <si>
    <t>001004104 - WPF - Projekt pn. "Piramida Kompetencji - II edycja" w ramach działania 6.1 PO KL</t>
  </si>
  <si>
    <t>854 - Edukacyjna opieka wychowawcza</t>
  </si>
  <si>
    <t>85407 - Placówki wychowania pozaszkolnego</t>
  </si>
  <si>
    <t>001012032 - Edukacyjna opieka wychowawcza</t>
  </si>
  <si>
    <t>85410 - Internaty i bursy szkolne</t>
  </si>
  <si>
    <t>001012034 - Prowadzenie internatu przy WZSP w Szczecinie</t>
  </si>
  <si>
    <t>001012035 - Prowadzenie internatu przy I Liceum Ogólnokształcącym w Białym Borze</t>
  </si>
  <si>
    <t>001012036 - Prowadzenie internatu przy Zespole Kolegiów Nauczycielskich w Wałczu</t>
  </si>
  <si>
    <t>85415 - Pomoc materialna dla uczniów</t>
  </si>
  <si>
    <t>001012022 - Pomoc materialna dla uczniów i słuchaczy wojewódzkich placówek oświatowych</t>
  </si>
  <si>
    <t>85446 - Dokształcanie i doskonalenie nauczycieli</t>
  </si>
  <si>
    <t>85495 - Pozostała działalność</t>
  </si>
  <si>
    <t>900 - Gospodarka komunalna i ochrona środowiska</t>
  </si>
  <si>
    <t>90001 - Gospodarka ściekowa i ochrona wód</t>
  </si>
  <si>
    <t>001007026 - Pozostałe zadania w zakresie ochrony środowiska</t>
  </si>
  <si>
    <t>90002 - Gospodarka odpadami</t>
  </si>
  <si>
    <t>001003026 - Plan gospodarki odpadami dla Województwa Zachodniopomorskiego</t>
  </si>
  <si>
    <t>90005 - Ochrona powietrza atmosferycznego i klimatu</t>
  </si>
  <si>
    <t>001003031 - Ochrona powietrza atmosferycznego i klimatu</t>
  </si>
  <si>
    <t>90008 - Ochrona różnorodności biologicznej i krajobrazu</t>
  </si>
  <si>
    <t>90020 - Wpływy i wydatki związane z gromadzeniem środków z opłat produktowych</t>
  </si>
  <si>
    <t>001007028 - Koszty egzekucyjne związane z opłatami produktowymi</t>
  </si>
  <si>
    <t>90095 - Pozostała działalność</t>
  </si>
  <si>
    <t>001003029 - Wdrażanie Programu Ochrony Środowiska Województwa Zachodniopomorskiego</t>
  </si>
  <si>
    <t>001003047 - System do weryfikacji opłat środowiskowych i zarządzania środkami finansowymi</t>
  </si>
  <si>
    <t>921 - Kultura i ochrona dziedzictwa narodowego</t>
  </si>
  <si>
    <t>92105 - Pozostałe zadania w zakresie kultury</t>
  </si>
  <si>
    <t>001007025 - Pozostałe zadania w zakresie kultury</t>
  </si>
  <si>
    <t>92106 - Teatry</t>
  </si>
  <si>
    <t>001001008 - Dotacja podmiotowa dla Teatru Polskiego w Szczecinie</t>
  </si>
  <si>
    <t>001001009 - Dotacja podmiotowa dla Opery na Zamku w Szczecinie</t>
  </si>
  <si>
    <t>001001035 - Dofinansowanie działalności Bałtyckiego Teatru Dramatycznego w Koszalinie</t>
  </si>
  <si>
    <t>002003129 - WPF - Przebudowa Opery na Zamku w Szczecinie</t>
  </si>
  <si>
    <t>002003166 - WPF - Rozbudowa Teatru Polskiego w Szczecinie</t>
  </si>
  <si>
    <t>92108 - Filharmonie, orkiestry, chóry i kapele</t>
  </si>
  <si>
    <t>001001051 - Dofinansowanie działalności Filharmonii w Koszalinie</t>
  </si>
  <si>
    <t>92109 - Domy i ośrodki kultury, świetlice i kluby</t>
  </si>
  <si>
    <t>001001010 - Dotacja podmiotowa dla Zamku Książąt Pomorskich w Szczecinie</t>
  </si>
  <si>
    <t>001001021 - Współprowadzenie Ośrodka Teatralnego Kana jako wspólnej instytucji kultury  Województwa Zachodniopomorskiego i Miasta Szczecin</t>
  </si>
  <si>
    <t>001001060 - Dotacja celowa dla Zamku Książąt Pomorskich w Szczecinie na Zachodniopomorski Fundusz Filmowy</t>
  </si>
  <si>
    <t>002003147 - Dotacja celowa dla Zamku Książąt Pomorskich w Szczecinie na Zachodniopomorski Fundusz Filmowy</t>
  </si>
  <si>
    <t>002003168 - WPF - Modernizacja  skrzydła  północnego Zamku Książąt Pomorskich w Szczecinie</t>
  </si>
  <si>
    <t>92116 - Biblioteki</t>
  </si>
  <si>
    <t>001001012 - Dotacja podmiotowa dla Książnicy Pomorskiej  w Szczecinie</t>
  </si>
  <si>
    <t>001001078 - Dotacje celowe dla Książnicy Pomorskiej w Szczecinie na realizację zadań bieżących</t>
  </si>
  <si>
    <t>92118 - Muzea</t>
  </si>
  <si>
    <t>001001011 - Dotacja podmiotowa dla Muzeum Narodowego w Szczecinie</t>
  </si>
  <si>
    <t>001001072 - Dotacja celowa dla Muzeum Narodowego w Szczecinie na sfinansowanie konkursu na projekt koncepcji wystawy stałej w związku z realizacją zadania "Budowa pawilonu wystawowego służącego celom CD Przełomy"</t>
  </si>
  <si>
    <t>001001079 - Dotacje celowe dla Muzeum Narodowego w Szczecinie na realizację zadań bieżących</t>
  </si>
  <si>
    <t>002003140 - WPF - Rozbudowa Muzeum Narodowego w Szczecinie - Muzeum Morskie</t>
  </si>
  <si>
    <t>002003144 - WPF -  Budowa pawilonu wystawowego służącego celom Centrum Dialogu Przełomy</t>
  </si>
  <si>
    <t>002003186 - Dotacje celowe dla Muzeum Narodowego w Szczecinie na realizację zadań lub zakupów inwestycyjnych</t>
  </si>
  <si>
    <t>92119 - Ośrodki ochrony i dokumentacji zabytków</t>
  </si>
  <si>
    <t xml:space="preserve">001001013 - Dotacja podmiotowa dla Biura Dokumentacji Zabytków w Szczecinie </t>
  </si>
  <si>
    <t>92120 - Ochrona zabytków i opieka nad zabytkami</t>
  </si>
  <si>
    <t xml:space="preserve">001001033 - Dotacje celowe na dofinansowanie prac remont. i konserw. obiektów zabytkowych </t>
  </si>
  <si>
    <t>92195 - Pozostała działalność</t>
  </si>
  <si>
    <t>002004070 - Dotacje inwestycyjne w ramach  Osi  VI  RPO</t>
  </si>
  <si>
    <t>925 - Ogrody botaniczne i zoologiczne oraz naturalne obszary i obiekty chronionej przyrody</t>
  </si>
  <si>
    <t>92502 - Parki krajobrazowe</t>
  </si>
  <si>
    <t>001012039 - Bieżąca działalność Zespołu Parków Krajobrazowych Województwa Zachodniopomorskiego</t>
  </si>
  <si>
    <t>926 - Kultura fizyczna</t>
  </si>
  <si>
    <t>92605 - Zadania w zakresie kultury fizycznej</t>
  </si>
  <si>
    <t>001002005 - Zadania w zakresie kultury fizycznej i sportu</t>
  </si>
  <si>
    <t>92695 - Pozostała działalność</t>
  </si>
  <si>
    <t>001002006 - Współorganizacja imprez sportowych</t>
  </si>
  <si>
    <t>001004105 - Projekt pn. "XV Festiwal Młodzieży Euroregionu Pomerania" w ramach EWT</t>
  </si>
  <si>
    <t>Plan
na dzień 
2013-03-31</t>
  </si>
  <si>
    <t>Dział / Rozdział</t>
  </si>
  <si>
    <t>Wyszczególnienie</t>
  </si>
  <si>
    <t>w złotych</t>
  </si>
  <si>
    <t>Uzasadnienie odchyleń wykonanych wydatków budżetowych w okresie I kwartału 2013 roku do kwot ujętych w harmonogramie za marzec 2013 r. 
wg zadań (działań) budżetowych</t>
  </si>
  <si>
    <t>Wyk. na dzień
2013-03-31</t>
  </si>
  <si>
    <t>Kwota odchylenia
(6-4)</t>
  </si>
  <si>
    <t>Wsk. wyk. %
(4:3)</t>
  </si>
  <si>
    <t>Powstałe odchylenie spowodowane zostało przedłużającą się procedurą otwartego konkursu ofert w zakresie przeciwdziałania przemocy domowej oraz terminem podpisania umowy z organizacją pozarządową. W związku z tym dotacja dla organizacji pozarządowej została wydatkowana w miesiącu kwietniu br.</t>
  </si>
  <si>
    <t>001008015 - Bieżąca działalność Publicznego Ośrodka Adopcyjnego w Koszalinie</t>
  </si>
  <si>
    <t>001008014 - Bieżąca działalność Publicznego Ośrodka Adopcyjnego w Szczecinie</t>
  </si>
  <si>
    <t>001004092 - Priorytet VII, Działanie 7.4 w ramach PO Kapitał Ludzki</t>
  </si>
  <si>
    <t>001018001 - Zwrot dotacji wraz  z odsetkami i pozostałymi kosztami</t>
  </si>
  <si>
    <t>Bezkosztowo prowadzone w okresie I kwartału br. postępowania administracyjne w zakresie opłat produktowych</t>
  </si>
  <si>
    <t>001002042 - Współpraca  z organizacjami kombatanckimi działającymi na terenie województwa</t>
  </si>
  <si>
    <t>Na poziom realizacji wydatków na administrowanie, utrzymanie
i wynajem nieruchomości, w których Urząd Marszałkowski ma swoją siedzibę mają wpływ zarówno wydatki stałe wynikające np.z umów najmu jak i wydatki zmienne, trudne do określenia.</t>
  </si>
  <si>
    <t>Załącznik Nr 4</t>
  </si>
  <si>
    <t>Na poziom wykorzystania środków miał fakt, że ze względu na wydłużające się prace związane z podziałem geodezyjnym nieruchomości nie zostały wykonane wszystkie zaplanowane wyceny. Ponadto przesunęły się w czasie opłaty związane z ustanowieniem służebności w związku ze sprzedażą działki położonej w Międzywodziu.</t>
  </si>
  <si>
    <t>Założono, że w marcu br. zostanie wypłacone wynagrodzenie za II etap robót geodezyjnych dot. podziału zabudowanej nieruchomości położonej w Koszalinie. Ze względu na termin zakończenia prac i termin płatności wynikający z umowy faktura została uregulowana w kwietniu br.</t>
  </si>
  <si>
    <t>Nie wydatkowano zaplanowanych środków finansowych na koszty opracowania projektu budowlanego z uwagi na trwające procedury przetargowe.</t>
  </si>
  <si>
    <t xml:space="preserve">Na marzec br. zaplanowano wypłatę wynagrodzenia za obsługę prawną za okres styczeń i luty. W związku z tym, iż umowa została podpisana 4 lutego br. na kwotą niższą, niż uwzględniono w harmonogramie, w marcu zostało wypłacone wynagrodzenie za 24 dni lutego liczone wg nowej stawki.                                                                                                                                                                                   </t>
  </si>
  <si>
    <t>Przedłużający się termin sporządzenia przez Gminę Miasto Szczecin operatów szacunkowych nieruchomości planowanych do sprzedaży w ramach zawartego porozumienia z dnia 6 września 2012 r.  przyczynił się do tego, że w okresie I kwartału br. nie zostały poniesione wydatki związane ze sprzedażą nieruchomości.</t>
  </si>
  <si>
    <t>W harmonogramie na marzec uwzględniono wydatki zaplanowane na zakup nagród dla laureatów konkursów z zakresu rolnictwa, które odbyły się w marcu br. Faktycznie wydatek został poniesiony w kwietniu br.</t>
  </si>
  <si>
    <t xml:space="preserve">Zaplanowane na I kwartał br. działania promocyjne  zostały przesunięte na II kwartał ze względu na trwającą procedurę dot. nowej marki Województwa Zachodniopomorskiego (nowego logo) </t>
  </si>
  <si>
    <t>Odchylenie wynika z wcześniejszego wydania przez Wojewodę decyzji odszkodowawczych.</t>
  </si>
  <si>
    <t>Odchylenie wynika z braku decyzji ostatecznych zobowiązujących Województwo Zachodniopomorskie do wypłaty odszkodowań.</t>
  </si>
  <si>
    <t>Odchylenie wynika z wydania ostatecznej decyzji odszkodowawczej po terminie ustalenia wydatków na miesiąc marzec.</t>
  </si>
  <si>
    <t>Zaplanowane wydatki na koszty aktualizacji dokumentu pn. Strategia Marki Województwa Zachodniopomorskiego wraz z opracowaniem nowego logo Systemu Identyfikacji Wizualnej rozliczone zostaną w II kwartale br.</t>
  </si>
  <si>
    <t>W okresie I kwartału br. nastąpiło ogłoszenie otwartego konkursu ofert na wsparcie realizacji zadań publicznych w zakresie wspomagania rozwoju gospodarczego i rozwoju przedsiębiorczości w 2013 r. Wydarzenia, które otrzymały w wyniku tego konkursu wsparcie realizowane będą w kolejnych kwartałach. W związku z tym zaplanowana do przekazania pierwsza transza dotacji została przesunięta na II kwartał.</t>
  </si>
  <si>
    <t>Odchylenie wynika z faktu skrócenia czasu odbioru dokumentacji, w związku z czym wydatek nastąpił w terminie wcześniejszym.</t>
  </si>
  <si>
    <t>Odchylenie wynika ze zmiany terminu płatności za wykonane roboty.</t>
  </si>
  <si>
    <t>Odchylenie spowodowane zostało przesunięciem planowanego terminu uruchomienia środków z miesiąca marca na miesiąc kwiecień w związku z przedłużającymi się pracami nad regulaminem ZFŚS na 2013 r.</t>
  </si>
  <si>
    <t>Realizacja zadania uzależniona jest bezpośrednio od ilości złożonych przez pracowników wniosków o dofinansowanie.</t>
  </si>
  <si>
    <t>Odchylenie spowodowane zostało głównie przebywaniem pracowników na zwolnieniach lekarskich oraz urlopach macierzyńskich i wychowawczych. Na powstanie odchylenia mają również wpływ niższe od zaplanowanych wpłaty na Fundusz Pracy w związku z ustawowym zwolnieniem od płacenia składek za pracowników powracajacych z urlopów macierzyńskich i wychowawczych oraz za pracowników, którzy ukończyli 55 lat w przypadku kobiet i 60 lat w przypadku mężczyzn.</t>
  </si>
  <si>
    <t>Odchylenie wynika z otrzymania od Wojewody w terminie wcześniejszym, niż zakładano transzy, przeznaczonej na wypłatę dodatkowego wynagrodzenia rocznego dla pracowników realizujących zadania własne oraz zlecone, co spowodowało niższe dofinansownaie realizacji tych zadań. Odchylenie spowodowane zostało również przebywaniem pracowników na zwolnieniach lekarskich oraz urlopach macierzyńskich i wychowawczych. Na powstanie odchylenia mają także wpływ niższe od zaplanowanych wpłaty na Fundusz Pracy w związku z ustawowym zwolnieniem od płacenia składek za pracowników powracajacych z urlopów macierzyńskich i wychowawczych oraz za pracowników, którzy ukończyli 55 lat w przypadku kobiet i 60 lat w przypadku mężczyzn.</t>
  </si>
  <si>
    <t>Wysokość miesięcznej składki uzależniona jest od przeciętnego wynagrodzenia ogłaszanego przez GUS oraz ilosci zatrudnionych osób niepełnosprawnych i stopnia ich niepełnosprawności. Powstałe odchylenie wynika przede wszystkim ze zmiany stopnia niepełnosprawności zatrudnionych osób, w związku z ponownymi orzeczeniami komisji.</t>
  </si>
  <si>
    <t xml:space="preserve">Odchylenie wynika z refundacji kosztów delegacji, które wcześniej nie były planowane jako koszty kwalifikowalne. </t>
  </si>
  <si>
    <t xml:space="preserve">Odchylenie jest związane z przesunięciem opłacenia czynszu z kwietnia na marzec za wynajem pomieszczeń od „Uzdrowiska Kołobrzeg” oraz przesunięciem terminu instalacji nowej wersji programu komputerowego FK. </t>
  </si>
  <si>
    <t xml:space="preserve">Odchylenie głównie jest związane z nie ujęciem w harmonogramie na marzec składek ZUS od dodatkowego wynagrodzenia rocznego, koniecznością szybszego przekazania środków na ZFŚS  na zaspokojenie zwiększonych wydatków dla pracowników z okazji świąt oraz zwiększoną liczbą wyjazdów na szkolenia nauczycieli i pracowników administracji.  </t>
  </si>
  <si>
    <t>Odchylenie jest spowodowane brakiem możliwości precyzyjnego rozpisania wydatków  pomiędzy zadaniami w rozdziałach 80130 i 85410. Ogółem odchylenie wynosi 670 zł. Różnice wynikają z zaksięgowania wydatków przypisanych do poszczególnych rozdziałów (szkoła i internat) - odpowiednio przeksięgowano składki ZUS i inne wydatki zgodnie z opisem na dokumentach.</t>
  </si>
  <si>
    <t>Odchylenie wynika głównie z wypłacenia  w marcu  niezaplanowanych na ten miesiąc składek ZUS od dodatkowych wynagrodzeń rocznych wypłaconych w lutym 2013 r.</t>
  </si>
  <si>
    <t>Odchylenie wynika głównie z wypłacenia w marcu 2013 r. niezaplanowanych na ten miesiąc  składek ZUS od dodatkowych wynagrodzeń rocznych wypłaconych w lutym 2013 r.</t>
  </si>
  <si>
    <t>W ramach zadania zaplanowano wydatki, których realizatorem został Wydział Administracyjny.</t>
  </si>
  <si>
    <t>001012023 - Świadczenia z zakresu pomocy zdrowotnej dla nauczycieli 
(wynikające z Karty nauczyciela)</t>
  </si>
  <si>
    <t>Większe wydatki  spowodowane były nieplanowanymi kosztami naprawy ksero-drukarki oraz  nieuwzględnieniem w harmonogramie wydatków rocznej opłaty składki członkowskiej w stowarzyszeniu METREX.</t>
  </si>
  <si>
    <t>Uzasadnienie odchyleń (kol. 7)  dla kwot powyżej/poniżej 1.000 zł</t>
  </si>
  <si>
    <t xml:space="preserve">W I kwartale br. ZARR S.A. przedłożył dwa wnioski o refundację na łączną kwotę  2 324,41 zł. Do Wydziału Wdrażania RPO wpłynęły w marcu br. dwie noty księgowe obciążające IZ RPO WZ, tytułem zwrotu kosztów poniesionych przez ZARR S.A. w związku z pełnieniem roli Instytucji Wdrażającej dla działań 2.5, 2.6 i 3.4 ZPORR 2004-2006. Odchylenie wynika z faktu ujęcia w harmonogramie wydatków na dzień 31 marca br. obu tych not, z czego nota na kwotę 1 533,73 zł została zapłacona w miesiącu kwietniu br. </t>
  </si>
  <si>
    <t>Odchylenie spowodowane jest szacunkowym prognozowaniem kwot wydatków do harmonogramu (koniecznością zebrania informacji od jednostek terenowych).</t>
  </si>
  <si>
    <t>Odchylenie spowodowane jest szacunkowym prognozowaniem kwot wydatków do harmonogramu.</t>
  </si>
  <si>
    <t>Odchylenie powstało w związku z przesunięciem terminu realizacji szkoleń zewnętrznych dla konsultantów Głównego Punktu Informacyjnego, realizowanych przez Ministerstwo Rozwoju Regionalnego na III i IV kwartał br.</t>
  </si>
  <si>
    <t>Realizacja wydatków uzależniona jest od zasądzonych kosztów postępowania sądowego.</t>
  </si>
  <si>
    <t>Powstałe odchylenie wynika z dokonania płatności pochodnych od wynagrodzeń za miesiąc marzec do dnia 31.03.2013 r. (a nie, jak planowano w miesiącu kwietniu br.)</t>
  </si>
  <si>
    <t xml:space="preserve"> </t>
  </si>
  <si>
    <t>Powstałe odchylenie spowodowane zostało przedłużającą się procedurą otwartego konkursu ofert w zakresie przeciwdziałania uzależnieniom oraz terminem podpisania umów z organizacjami pozarządowymi. W związku z tym przekazanie dotacji dla organizacji pozarządowych nastąpiło w terminie późniejszym, tj. w miesiącu kwietniu br.</t>
  </si>
  <si>
    <t xml:space="preserve">Powstałe odchylenie spowodowane zostało brakiem możliwości przewidzenia wpływu dwóch postanowień sądowych o przyjęciu do szpitala psychiatrycznego, kóre realizowane jest poprzez zapewnienie transportu sanitarnego oraz obecności wykwalifikowanego personelu medycznego lub do pokrycia kosztów wykonania postanowienia przez inny podmiot przy realizacji postanowień sądowych. Z uwagi na pilną konieczność realizacji postanowień sądowych, wykonanie zadania zlecono Wojewódzkiej Stacji Pogotowia Ratunkowego w Szczecinie. </t>
  </si>
  <si>
    <t>Odchylenie wynika z faktu, iż z kwoty brutto wynagrodzeń w br. nie są dokonywane potrącenia podatku dochodowego i ZUS (nowa interpretacja przepisów), stąd realizacja wydatków jest większa od prognozowanej.</t>
  </si>
  <si>
    <t>Odchylenie związane jest z otrzymaniem w terminie późniejszym faktur za media. W związku z tym zaistniała konieczności przeniesienia wydatków za media oraz innych kosztów administracyjnych związanych z użytkowaniem pomieszczeń na miesiąc kwiecień br.</t>
  </si>
  <si>
    <t>Odchylenie wynika z uwzględnienia w harmonogramie mniejszej kwoty wydatków na sfinansowanie zadań z zakresu medycyny pracy (ustalonej na podstawie rozpoznania skali potrzeb) od faktycznie wydatkowanej w okresie sprawozdawczym. Otrzymane sprawozdania i faktury wskazały większą ilość wykonanych procedur w stosunku do wartości prognozowanych na ten okres.</t>
  </si>
  <si>
    <t>Odchylenie wynika z poniesienia zwiększonych wydatków w ramach wynagrodzeń pracowników zatrudnionych w ramach realizowanego zadania oraz wyższe niż prognozowano wydatki na zakup usług pocztowych.</t>
  </si>
  <si>
    <t xml:space="preserve">Odchylenie spowodowane zostało realizacją płatności w ostatnim dniu miesiąca z tytułu: 1) refundacji części wynagrodzeń w ramach "umowy kadrowej" z Funduszu Pracy, 2) pobranych w ostatnim dniu miesiąca zaliczek na delegacje, 3) zapłaty za usługę cateringową na Posiedzenie Podkomitetu Monitorującego. </t>
  </si>
  <si>
    <t>Odchylenie spowodowane zostało realizacją płatności z tytułu opłat za eksploatację budynku filii WUP w Koszalinie, na podstawie faktury otrzymanej już po przekazaniu danych do sporządzenia  harmonogramu wydatków.</t>
  </si>
  <si>
    <t>Odchylenie spowodowane zostało realizacją pilnej płatności  dla Beneficjenta ostatecznego, na podstawie dokumentów otrzymanych już po przekazaniu danych do sporządzenia  harmonogramu.</t>
  </si>
  <si>
    <t>Odchylenie wynika z dokonania płatności pochodnych od wynagrodzeń za miesiąc marzec do dnia 31.03.2013 r. wraz z poniesieniem dodatkowych wydatków administracyjnych w ramach realizowanego zadania (zakup art. spożywczych na potrzeby projektu oraz wydatki na szkolenia indywidualne pracowników ROPS).</t>
  </si>
  <si>
    <t>Odchylenie wynika z nieplanowanego szkolenia "Praca w zespole i komunikacja" oraz wyższych kosztów poniesionych na "Warsztaty z zakresu różnic kulturowych" oraz dokształcanie pracowników RPK (kurs językowy).</t>
  </si>
  <si>
    <t xml:space="preserve">Za podstawę do kalkulowania wysokości wydatków przyjęto poziom wykonania w latach ubiegłych, skorygowany o wielkości wynikające  ze składanych przez komórki organizacyjne Urzędu zapotrzebowań. W związku z tym, że  Wydział Administracyjny obsługuje wszystkie  komórki Urzędu przebieg realizacji wykonania wydatków jest trudny do ujęcia w sztywnych ramach czasowych i kwotowych, kształtuje się on nierównomiernie w zależności od wpływających zleceń i terminu realizowanych zadań. </t>
  </si>
  <si>
    <t xml:space="preserve">W harmonogramie zabezpieczono środki na różnice kursowe waluty EUR oraz rezerwę na ewentualne nieprzewidziane wydatki. </t>
  </si>
  <si>
    <t>Odchylenie wynika z  włączenia się Pana Marszałka 
w organizację obchodów rocznicowych w Wałczu, Czelinie oraz Kołobrzegu, co miało wpływ na dodatkowe wydatki.</t>
  </si>
  <si>
    <t>Odchylenie wystąpiło głównie z powodu przyjazdu mniejszej niż zaplanowano liczby dzieci oraz utworzenia mniejszej liczby oddziałów dla dzieci szkolnych w I kwartale 2013 r. Ponadto przesunięte zostało opłacenie czynszu z kwietnia na marzec 
za wynajem pomieszczeń od „Uzdrowiska Kołobrzeg”.</t>
  </si>
  <si>
    <t>Odchylenie spowodowane zostało większymi wydatkami związanymi ze zrealizowaniem liczby godzin ponadwymiarowych w miesiącu marcu. Ponadto wydatkowano też nieznacznie więcej środków na: delegacje służbowe, szkolenia, zakup niezbędnych materiałów biurowych oraz opłaty czynszowe za wynajęcie pomieszczeń z powodu przedłużającej się zimy.</t>
  </si>
  <si>
    <t>Odchylenie wynika z zaplanowania w harmonogramie wypłaty środków na nagrody w Zachodniopomorskim Konkursie Wiedzy o Samorządzie Terytorialnym i Regionie w kwietniu. 
Nagrody wypłacono 29 marca 2013 r.</t>
  </si>
  <si>
    <t xml:space="preserve">Nie wystąpiła konieczność poniesienia opłat sądowych w I kwartale.                                                                                                                                                                                Zorganizowano mniejszą niż planowano ilość warsztatów młodzieżowych podczas zimowych ferii w ramach cyklu „Aktywuj ferie.   
W ramach działań Grupy Roboczej ds. Polityki Młodzieżowej BSSSC zorganizowane spotkanie międzynarodowe odbyło się w sali konferencyjnej, za wynajem której SdsM nie poniósł kosztów, a  koszty związane z hotelem, w którym odbyło się spotkanie były niższe niż wynikało to ze wstępnej kalkulacji kosztów.                                                                     </t>
  </si>
  <si>
    <t>Odchylenie wystąpiło w związku z koniecznością zaplanowania środków finansowych na pokrycie wszystkich kosztów przy pełnym zakwaterowaniu kuracjuszy. W I kwartale 2013 r. zakwaterowanie kuracjuszy w stosunku do zaplanowanego wyniosło 66%. Utworzono mniejszą liczbę grup wychowawczych. Nauczyciele, którzy w tym czasie nie mieli zatrudnienia wykorzystywali zalegle urlopy wypoczynkowe, pozostali pracowali bez godzin ponadwymiarowych.</t>
  </si>
  <si>
    <t>001012018 - Utrzymanie magazynów przeciwpowodziowych (ZZMiUW)</t>
  </si>
  <si>
    <t>Na powstałe odchylenie w wysokości 73.737 zł przyczyniło się   niewypłacenie odprawy rentowej w związku z brakiem decyzji oraz zwolnienia lekarskie pracowników.  
Niewydatkowanie kwoty 45.661 zł zaplanowanej na bieżące uytrzymanie jednostki, wynika z trudnści oszacowania wydatków wynikających z otrzymywanych  faktur do zapłaty. 
W związku z tym, w harmonogramie wydatki na koszty utrzymania  ZZMiUW  planowane są jako 1/12.</t>
  </si>
  <si>
    <t>W związku z otrzymaniem rachunku za umowę zlecenie w kwietniu br., w marcu nie poniesionio wydatków zaplanowanych na wypłatę wynagrodzeń bezosobowych wynikających z zawartych umów zleceń. Ponadto planowany w okresie I kwartału br. remont dachu w magazynie przeciwpowodziowym w Bielinku przeniesiono na III kwartał br.</t>
  </si>
  <si>
    <t>Kwota odchylenia wynika z wyższych, niż wstępnie oszacowano kosztów poniesionych na obsługę projektu.</t>
  </si>
  <si>
    <t>Zaplanowane w okresie I kwartału br. wydatki na koszty promocji Programu i zakup akcesoriów komputerowych poniesiono w kwietniu br.</t>
  </si>
  <si>
    <t>W harmonogramie planowanym na marzec nie zostały uwzględnione refundacje wynagrodzeń za miesiąc styczeń i luty pracowników wdrażających PROW.</t>
  </si>
  <si>
    <t>Kwota odchylenia wynika z wyższych, niż wstępnie oszacowano kosztów poniesionych w ramach realizacji Pomocy Technicznej PO RYBY.</t>
  </si>
  <si>
    <t>W okresie I kwartału br. nastąpiło ogłoszenie otwartego konkursu ofert na wsparcie realizacji zadań publicznych w zakresie turystyki i krajoznawstwa w  2013 r. W związku z tym, iż rozstrzygnięcie konkursu nastąpiło w II kwartale br. - niewydatkowano środków zaplanowanych na wypłatę pierwszej transzy dotacji.</t>
  </si>
  <si>
    <t xml:space="preserve">Podczas realizacji projektu ponoszone są koszty wspólne, na  które Partner Wiodący przedkłada notę obciążeniową. Zaplanowane w harmonogramie na marzec wydatki na koszty realizacji projektu nie zostały wydatkowane w związku z tym, iż nota obciążeniowa wpłynęła do UM w ostatnich dniach marca br. </t>
  </si>
  <si>
    <t>Zaplanowane na I kwartał br. wydatki na koszty wynagrodzeń osób zaangażowanych w realizację projektu nie zostały wydatkowane ze względu na opóźnienie umów zleceń.</t>
  </si>
  <si>
    <t>W związku z  niewykorzystaniem kwoty zaliczki otrzymanej pod koniec grudnia ubiegłego roku na projekt pn. Zachodniopomorskie – Morze przygody. Promocja turystyczna Województwa Zachodniopomorskiego i Szczecińskiego Obszaru Metropolitarnego”  konieczne było dokonanie zwrotu w terminie do 28 marca br. Niewykorzystana kwota zaliczki wyliczona została na kwotę 588.841 zł. Jednak w ostatecznym  rozliczeniu zaliczki uwzględniono jeszcze koszty delegacji  dot. udziału w targach oraz pochodne od wynagrodzeń za miesiąc marzec. W związku z tym zwrot zaliczki nastąpił w kwocie mniejszej, niż zaplanowano w harmonogramie.</t>
  </si>
  <si>
    <t>Ze względu na specyfikę kosztów admninistrowania nie ma możliwości precyzyjnego zaplanowania wydatków. Środki finansowe są prognozowane z nadwyżką na uregulowanie nalezności w przypadku wzrostu zużycia mediów w bieżącym okresie oraz zapłacenie za rozliczenia dotyczące poprzednich okresów.</t>
  </si>
  <si>
    <t>Niższe, niż szacowano koszty związane z realizacją zadań wynikających z ustawy o usługach turystycznych.</t>
  </si>
  <si>
    <t>Wydatek związany z zakupem kart wstępu na targi BioFach w Norymberdze zaplanowany w kwocie 1.244 zł na kwiecień br. faktycznie poniesiony został 28 marca br.</t>
  </si>
  <si>
    <t>Rezygnacja z zaplanowanych wyjazdów w teren w z powodu nieodpowiednich warunków pogodowych</t>
  </si>
  <si>
    <t xml:space="preserve">Odchylenie spowodowane zostało szacunkowym prognozowaniem kwot wydatków do harmonogramu, w związku z tym, iż wydatkowanie środków na zadaniu następuje sukcesywnie w miarę zgłaszanych szkód i jest to uzależnione od ilości wypadków z udziałem pojazdów kolejowych Województwa (czynnik losowy). </t>
  </si>
  <si>
    <r>
      <t xml:space="preserve">W I kwartale br. poniesiono wydatki niższe niż zaplanowano w harmonogramie na m-c marzec na obsługę zagranicznych projektów inwestycyjnych </t>
    </r>
    <r>
      <rPr>
        <i/>
        <sz val="11"/>
        <color theme="1"/>
        <rFont val="Arial"/>
        <family val="2"/>
        <charset val="238"/>
      </rPr>
      <t>(zakup usług gastronomicznych oraz usług transportowych)</t>
    </r>
    <r>
      <rPr>
        <sz val="11"/>
        <color theme="1"/>
        <rFont val="Arial"/>
        <family val="2"/>
        <charset val="238"/>
      </rPr>
      <t>, w związku z tym, iż niektóre planowane wizyty inwestorów zagranicznych w Województwie Zachodniopomorskim nie odbyły się.</t>
    </r>
  </si>
  <si>
    <r>
      <t>W harmonogramie na m-c marzec zostały zaplanowane środki dotacji celowej dla beneficjentów zewnętrznych realizujących projekty w ramach RPO na cały rok budżetowy, które są następnie co miesiąc aktualizowane na podstawie miesięcznych zapotrzebowań na środki do wypłaty składanych przez Wydział Wdrażania RPO</t>
    </r>
    <r>
      <rPr>
        <i/>
        <sz val="11"/>
        <color theme="1"/>
        <rFont val="Arial"/>
        <family val="2"/>
        <charset val="238"/>
      </rPr>
      <t xml:space="preserve"> (na podstawie prawidłowych wniosków o płatność beneficjentów zewnętrznych)</t>
    </r>
    <r>
      <rPr>
        <sz val="11"/>
        <color theme="1"/>
        <rFont val="Arial"/>
        <family val="2"/>
        <charset val="238"/>
      </rPr>
      <t>.</t>
    </r>
  </si>
  <si>
    <r>
      <t xml:space="preserve">Odchylenie spowodawane jest szacunkowym prognozowaniem kwot wydatków w harmonogramie dot. dopłat do sprzedanych biletów ulgowych, w związku z trudnościami w precyzyjnym określaniu liczby składanych wniosków przez przewoźników </t>
    </r>
    <r>
      <rPr>
        <i/>
        <sz val="11"/>
        <color theme="1"/>
        <rFont val="Arial"/>
        <family val="2"/>
        <charset val="238"/>
      </rPr>
      <t>(comiesięcznych zestawień dopłat).</t>
    </r>
  </si>
  <si>
    <r>
      <t xml:space="preserve">Odchylenie wynikło z konieczności wykonania dodatkowych prac </t>
    </r>
    <r>
      <rPr>
        <i/>
        <sz val="11"/>
        <color theme="1"/>
        <rFont val="Arial"/>
        <family val="2"/>
        <charset val="238"/>
      </rPr>
      <t>(mapy oraz rozszerzenie zakresu badań nawierzchni)</t>
    </r>
    <r>
      <rPr>
        <sz val="11"/>
        <color theme="1"/>
        <rFont val="Arial"/>
        <family val="2"/>
        <charset val="238"/>
      </rPr>
      <t>, niemożliwych do przewidzenia na etapie tworzenia harmonogramu, lecz niezbędnych dla planowej realizacji zadań.</t>
    </r>
  </si>
  <si>
    <r>
      <t xml:space="preserve">Odchylenie w wysokości 1.000 zł wynika z faktu ujęcia w harmonogramie wydatków za okres do 31.03.2013 r. przez WWRPO kosztu związanego ze złożeniem przez IZ RPO WZ skargi kasacyjnej do Wojewódzkiego Sądu Administracyjnego w Szczecinie. Ze względu na fakt, iż wydatek okazał się możliwy do zrefundowania w ramach Pomocy Technicznej RPO WZ 2007-2013, został on przeksięgowany z zadania </t>
    </r>
    <r>
      <rPr>
        <i/>
        <sz val="11"/>
        <color theme="1"/>
        <rFont val="Arial"/>
        <family val="2"/>
        <charset val="238"/>
      </rPr>
      <t>"Obsługa Regionalnego Programu Operacyjnego 2007-2013"</t>
    </r>
    <r>
      <rPr>
        <sz val="11"/>
        <color theme="1"/>
        <rFont val="Arial"/>
        <family val="2"/>
        <charset val="238"/>
      </rPr>
      <t xml:space="preserve"> na zadanie </t>
    </r>
    <r>
      <rPr>
        <i/>
        <sz val="11"/>
        <color theme="1"/>
        <rFont val="Arial"/>
        <family val="2"/>
        <charset val="238"/>
      </rPr>
      <t>"WPF - Oś VIII, Pomoc techniczna RPO"</t>
    </r>
    <r>
      <rPr>
        <sz val="11"/>
        <color theme="1"/>
        <rFont val="Arial"/>
        <family val="2"/>
        <charset val="238"/>
      </rPr>
      <t xml:space="preserve"> już 28.03.2013 r. W harmonogramie wydatków założono natomiast, że koszt ten zostanie przeksięgowany dopiero w  miesiącu kwietniu. 
Ponadto WZRPO w harmonogramie na marzec uwzględnił wydatki na koszty postępowania sądowego i prokuratorskiego (1.500 zł), które zostały zrealizowane w kwietniu br.</t>
    </r>
  </si>
  <si>
    <t>Odchylenie (w kwocie 2.328.913 zł) wynika z refundacji wydatków poniesionych na koszty wynagrodzeń pracowników WW RPO i WZ RPO w związku z koniecznością zabezpieczania przez WOiRZL w harmonogramie wydatków środków na wynagrodzenia pracowników, finansowanych w ramach PT. W kolejnych miesiącach część zrealizowanego planu przenoszona jest do WZ RPO, natomiast przeksięgowanie wykonania wydatków następuje w okresie późniejszym, z uwagi na termin faktycznego wpływu dochodów. 
Ponadto odchylenie powstało również w związku z: przebywaniem pracowników na zwolnieniach lekarskich oraz urlopach macierzyńskich i wychowawczych, niższymi niż zaplanowano wpłatami na Fundusz Pracy w związku z ustawowym zwolnieniem od płacenia składek za pracowników powracających z urlopów macierzyńskich i wychowawczych,  wcześniejszą zapłatą faktur za dokształcanie i doskonalenie zawodowe pracowników Wydziału Zarządzania RPO oraz usługi informacyjno - promocyjne Program RPO WZ, które pierwotnie zaplanowano do realizacji na kwiecień br.;  trudnościami w precyzyjnym oszacowaniu wydatków na podróże służbowe pracowników WZRPO (ich wielkości na poszczególne miesiące),  korektą wniosku o płatność dot. dodatkowego wynagrodzenia rocznego pracowników Wydziału Wrażania RPO złożoną w kwietniu br.</t>
  </si>
  <si>
    <t>Do planu została przyjęta większa kwota na wydatki związane 
z zakupem nagród rzeczowych Marszałka Województwa  przekazywanych na imprezach sportowych. Należność za ww. nagrody została dokonana w kwietniu, co wynikało z terminu płatności określonego na fakturze.</t>
  </si>
  <si>
    <t>RAZEM:</t>
  </si>
  <si>
    <t>Kwota odchylenia wynika z wyższych, niż wstępnie oszacowano kosztów poniesionych na wynagrodzenia osobowe pracowników oraz dodatkowe wynagrodzenie roczne.</t>
  </si>
  <si>
    <t>Odchylenie wynika z przesunięcia terminu płatności za usługi związane z  udziałem tłumaczy w posiedzeniu Komitetu Sterujacego CETC, który odbył się w dniach 14 - 15.02.2013 r.</t>
  </si>
  <si>
    <t xml:space="preserve">Na odchylenie wpływ miała realizacja dodatkowych wydatków, które nie były wcześniej zaplanowane (tj. zakup słodyczy na spotkanie  z dziećmi z grup tanecznych , oprawa wizualna i artystyczna akcji charytatywnej "Dolina Mukolinków", zakup wyróżnień dla laureatów konkursu "Zachodniopomorskie - Region Przyszłości", zakup nagrody dla najlepszego ucznia z województwa zachodniopomorskiego biorącego udział w III Ogólnopolskim Konkursie Informatycznym  "Tik - Tak"). 
Ponadto zapłata za kilka faktur nastąpiła w miesiącu marcu, 
a nie jak zakładano początkowo w kwietniu. </t>
  </si>
  <si>
    <t>Kwota odchylenia powstała w związku z przesunięciem terminu zapłaty odsetek od kredytów zaciagniętych w 208 r. i 2012 r.  z miesiąca marca na miesiąc kwiecień (gdy płatność odsetek przypada na dzień wolny od pracy, jej realizacja następuje w pierwszym dniu roboczym następnego miesiąca).</t>
  </si>
  <si>
    <t>Odchylenie w Centrum Edukacji Nauczycieli w Koszalinie jest wynikiem zaplanowanej a niewypłaconej odprawy emerytalnej, niższymi wydatkami na umowy zlecenia. 
Ponadto powstały oszczędności na pochodnych od wynagrodzeń wynikające z wypłacenia wynagrodzeń w niższej wysokości niż planowano i wypłaty zasiłków finansowanych z funduszu ZUS.</t>
  </si>
  <si>
    <t xml:space="preserve">2. CZĘŚĆ TABELARYCZNA      </t>
  </si>
  <si>
    <t xml:space="preserve">    Załącznik Nr 1 </t>
  </si>
  <si>
    <t xml:space="preserve">2.1. WYKONANIE  PLANU  DOCHODÓW  BUDŻETU  WOJEWÓDZTWA  </t>
  </si>
  <si>
    <t xml:space="preserve">       ZACHODNIOPOMORSKIEGO  ZA  I  KWARTAŁ  2013  ROKU</t>
  </si>
  <si>
    <t>Dział-rozdz-par</t>
  </si>
  <si>
    <t>Plan wg uchwały budżetowej</t>
  </si>
  <si>
    <t>Plan po zmianach na 31.03.13</t>
  </si>
  <si>
    <t>Wykonanie na 31.03.13</t>
  </si>
  <si>
    <t>Wskaźnik wykonania w % 
(5 : 4)</t>
  </si>
  <si>
    <t>RAZEM  DOCHODY</t>
  </si>
  <si>
    <t>I. DOCHODY BIEŻĄCE</t>
  </si>
  <si>
    <t>1. Dochody własne</t>
  </si>
  <si>
    <t>1) Udział województwa w podatkach stanowiących dochód budżetu</t>
  </si>
  <si>
    <t>- w podatku dochodowym od osób fizycznych</t>
  </si>
  <si>
    <t>- w podatku dochodowym od osób prawnych</t>
  </si>
  <si>
    <t>2) Dochody uzyskiwane z działalności jednostek budżetowych</t>
  </si>
  <si>
    <t>3) Dochody z najmu i dzierżawy majątku województwa</t>
  </si>
  <si>
    <t>2. Subwencja ogólna</t>
  </si>
  <si>
    <t>1) Część oświatowa subwencji ogólnej</t>
  </si>
  <si>
    <t>2) Część wyrównawcza subwencji ogólnej</t>
  </si>
  <si>
    <t>3) Część regionalna subwencji ogólnej</t>
  </si>
  <si>
    <t>3. Dotacja z budżetu państwa na zadania własne</t>
  </si>
  <si>
    <t xml:space="preserve">4. Środki i dotacje z funduszy </t>
  </si>
  <si>
    <t>5. Dotacje celowe i płatności</t>
  </si>
  <si>
    <t>6. Środki pochodzące ze źródeł zagranicznych</t>
  </si>
  <si>
    <t xml:space="preserve">7. Wkład własny krajowy z innych źródeł </t>
  </si>
  <si>
    <t>-</t>
  </si>
  <si>
    <t>8. Dotacje na zadania własne realizowane na mocy porozumień z j.s.t.</t>
  </si>
  <si>
    <t xml:space="preserve">9. Pomoc finansowa udzielona pomiędzy j.s.t </t>
  </si>
  <si>
    <t>10. Dotacje na zadania własne realizowane na mocy porozumień z organami administracji rządowej</t>
  </si>
  <si>
    <t>9. Dotacje z budżetu państwa na realizację zadań zleconych</t>
  </si>
  <si>
    <t xml:space="preserve">II. DOCHODY MAJĄTKOWE </t>
  </si>
  <si>
    <t>1) Dochody uzyskiwane z działalności jednostek budżetowych</t>
  </si>
  <si>
    <t>2) Dochody ze sprzedaży  majątku województwa</t>
  </si>
  <si>
    <t>2. Środki pochodzące ze źródeł zagranicznych</t>
  </si>
  <si>
    <t>3. Dotacje celowe i płatności</t>
  </si>
  <si>
    <t>4. Dotacje na zadania własne realizowane na mocy porozumień z j.s.t.</t>
  </si>
  <si>
    <t xml:space="preserve">4. Pomoc finansowa udzielona pomiędzy j.s.t </t>
  </si>
  <si>
    <t xml:space="preserve">5. Środki i dotacje z funduszy </t>
  </si>
  <si>
    <t>6. Dotacje z budżetu państwa na zadania własne</t>
  </si>
  <si>
    <t>7. Dotacje z budżetu państwa na realizację zadań zleconych</t>
  </si>
  <si>
    <t>Z TEGO:</t>
  </si>
  <si>
    <t>Dochody bieżące</t>
  </si>
  <si>
    <t>075 0 - Dochody z najmu i dzierżawy składników majątkowych Skarbu Państwa,  jednostek samorządu terytorialnego lub  innych jednostek zaliczanych do sektora finansów publicznych oraz innych umów o podobnym charakterze</t>
  </si>
  <si>
    <t>092 0 - Pozostałe odsetki</t>
  </si>
  <si>
    <t>097 0 - Wpływy z różnych dochodów</t>
  </si>
  <si>
    <t>092 1 - Pozostałe odsetki</t>
  </si>
  <si>
    <t>221 0 - Dotacje celowe otrzymane z budżetu państwa na zadania bieżące z zakresu administracji rządowej oraz inne zadania zlecone ustawami realizowane przez samorząd województwa</t>
  </si>
  <si>
    <t>236 0 - Dochody jednostek samorządu terytorialnego związane z realizacją zadań z zakresu administracji rządowej oraz innych zadań zleconych ustawami</t>
  </si>
  <si>
    <t>Dochody majątkowe</t>
  </si>
  <si>
    <t>620 7 - Dotacje celowe w ramach programów finansowanych z udziałem środków europejskich oraz środków, o których mowa w art. 5 ust. 1 pkt 3 oraz ust. 3 pkt 5 i 6 ustawy, lub płatności w ramach budżetu środków europejskich</t>
  </si>
  <si>
    <t>620 9 - Dotacje celowe w ramach programów finansowanych z udziałem środków europejskich oraz środków, o których mowa w art. 5 ust. 1 pkt 3 oraz ust. 3 pkt 5 i 6 ustawy, lub płatności w ramach budżetu środków europejskich</t>
  </si>
  <si>
    <t>628 0 - Środki otrzymane od pozostałych jednostek zaliczanych do sektora finansów publicznych na finansowanie lub dofinansowanie kosztów realizacji inwestycji i zakupów inwestycyjnych jednostek zaliczanych do sektora finansów publicznych</t>
  </si>
  <si>
    <t>628 2 - Środki otrzymane od pozostałych jednostek zaliczanych do sektora finansów publicznych na finansowanie lub dofinansowanie kosztów realizacji inwestycji i zakupów inwestycyjnych jednostek zaliczanych do sektora finansów publicznych</t>
  </si>
  <si>
    <t>651 0 - Dotacje celowe otrzymane z budżetu państwa na inwestycje i zakupy inwestycyjne z zakresu administracji rządowej oraz inne zadania zlecone ustawami realizowane przez samorząd województwa</t>
  </si>
  <si>
    <t>651 7 - Dotacje celowe otrzymane z budżetu państwa na inwestycje i zakupy inwestycyjne z zakresu administracji rządowej oraz inne zadania zlecone ustawami realizowane przez samorząd województwa</t>
  </si>
  <si>
    <t>651 9 - Dotacje celowe otrzymane z budżetu państwa na inwestycje i zakupy inwestycyjne z zakresu administracji rządowej oraz inne zadania zlecone ustawami realizowane przez samorząd województwa</t>
  </si>
  <si>
    <t>092 8 - Pozostałe odsetki</t>
  </si>
  <si>
    <t>092 9 - Pozostałe odsetki</t>
  </si>
  <si>
    <t>097 8 - Wpływy z różnych dochodów</t>
  </si>
  <si>
    <t>097 9 - Wpływy z różnych dochodów</t>
  </si>
  <si>
    <t>221 8 - Dotacje celowe otrzymane z budżetu państwa na zadania bieżące z zakresu administracji rządowej oraz inne zadania zlecone ustawami realizowane przez samorząd województwa</t>
  </si>
  <si>
    <t>221 9 - Dotacje celowe otrzymane z budżetu państwa na zadania bieżące z zakresu administracji rządowej oraz inne zadania zlecone ustawami realizowane przez samorząd województwa</t>
  </si>
  <si>
    <t>270 8 - Środki na dofinansowanie własnych zadań bieżących gmin (związków gmin), powiatów (związków powiatów), samorządów województw, pozyskane z innych źródeł</t>
  </si>
  <si>
    <t>270 9 - Środki na dofinansowanie własnych zadań bieżących gmin (związków gmin), powiatów (związków powiatów), samorządów województw, pozyskane z innych źródeł</t>
  </si>
  <si>
    <t>651 8 - Dotacje celowe otrzymane z budżetu państwa na inwestycje i zakupy inwestycyjne z zakresu administracji rządowej oraz inne zadania zlecone ustawami realizowane przez samorząd województwa</t>
  </si>
  <si>
    <t>069 0 - Wpływy z różnych opłat</t>
  </si>
  <si>
    <t>200 0 - Dotacje celowe w ramach programów finansowanych z udziałem środków europejskich oraz środków, o których mowa w art. 5 ust. 1 pkt 3 oraz ust. 3 pkt 5 i 6 ustawy, lub płatności w ramach budżetu środków europejskich</t>
  </si>
  <si>
    <t>200 8 - Dotacje celowe w ramach programów finansowanych z udziałem środków europejskich oraz środków, o których mowa w art. 5 ust. 1 pkt 3 oraz ust. 3 pkt 5 i 6 ustawy, lub płatności w ramach budżetu środków europejskich</t>
  </si>
  <si>
    <t>200 9 - Dotacje celowe w ramach programów finansowanych z udziałem środków europejskich oraz środków, o których mowa w art. 5 ust. 1 pkt 3 oraz ust. 3 pkt 5 i 6 ustawy, lub płatności w ramach budżetu środków europejskich</t>
  </si>
  <si>
    <t>200 7 - Dotacje celowe w ramach programów finansowanych z udziałem środków europejskich oraz środków, o których mowa w art. 5 ust. 1 pkt 3 oraz ust. 3 pkt 5 i 6 ustawy, lub płatności w ramach budżetu środków europejskich</t>
  </si>
  <si>
    <t>291 0 - Wpływy ze zwrotów dotacji oraz płatności, w tym wykorzystanych niezgodnie z przeznaczeniem lub wykorzystanych z naruszeniem procedur, o których mowa w art. 184 ustawy, pobranych nienależnie lub w nadmiernej wysokości</t>
  </si>
  <si>
    <t>626 0 - Dotacje otrzymane z państwowych funduszy celowych na finansowanie lub dofinansowanie kosztów realizacji inwestycji i zakupów inwestycyjnych jednostek sektora finansów publicznych</t>
  </si>
  <si>
    <t>653 0 - Dotacje celowe otrzymane z budżetu państwa na realizację inwestycji i zakupów inwestycyjnych własnych samorządu województwa</t>
  </si>
  <si>
    <t>090 0 - Odsetki od dotacji oraz płatności: wykorzystanych niezgodnie z przeznaczeniem lub wykorzystanych z naruszeniem procedur, o których mowa w art. 184 ustawy, pobranych nienależnie lub w nadmiernej wysokości</t>
  </si>
  <si>
    <t>057 0 - Grzywny, mandaty i inne kary pieniężne od osób fizycznych</t>
  </si>
  <si>
    <t>083 0 - Wpływy z usług</t>
  </si>
  <si>
    <t>087 0 - Wpływy ze sprzedaży składników majątkowych</t>
  </si>
  <si>
    <t>629 8 - Środki przekazane przez pozostałe jednostki zaliczane do sektora finansów publicznych na finansowanie lub dofinansowanie kosztów realizacji inwestycji i zakupów inwestycyjnych jednostek niezaliczanych do sektora finansów publicznych</t>
  </si>
  <si>
    <t>630 0 - Dotacja celowa otrzymana z tytułu pomocy finansowej udzielanej między jednostkami samorządu terytorialnego na dofinansowanie własnych zadań inwestycyjnych i zakupów inwestycyjnych</t>
  </si>
  <si>
    <t>630 9 - Dotacja celowa otrzymana z tytułu pomocy finansowej udzielanej między jednostkami samorządu terytorialnego na dofinansowanie własnych zadań inwestycyjnych i zakupów inwestycyjnych</t>
  </si>
  <si>
    <t>60014 - Drogi publiczne powiatowe</t>
  </si>
  <si>
    <t>058 0 - Grzywny i inne kary pieniężne od osób prawnych i innych jednostek organizacyjnych</t>
  </si>
  <si>
    <t>233 0 - Dotacje celowe otrzymane od samorządu województwa na zadania bieżące realizowane na podstawie porozumień (umów) między jednostkami samorządu terytorialnego</t>
  </si>
  <si>
    <t>270 0 - Środki na dofinansowanie własnych zadań bieżących gmin (związków gmin), powiatów (związków powiatów), samorządów województw, pozyskane z innych źródeł</t>
  </si>
  <si>
    <t>047 0 - Wpływy z opłat za zarząd, użytkowanie, służebności i użytkowanie wieczyste nieruchomości</t>
  </si>
  <si>
    <t>077 0 - Wpłaty z tytułu odpłatnego nabycia prawa własności oraz prawa użytkowania wieczystego nieruchomości</t>
  </si>
  <si>
    <t>223 0 - Dotacje celowe otrzymane z budżetu państwa na realizację bieżących zadań własnych samorządu województwa</t>
  </si>
  <si>
    <t>291 8 - Wpływy ze zwrotów dotacji oraz płatności, w tym wykorzystanych niezgodnie z przeznaczeniem lub wykorzystanych z naruszeniem procedur, o których mowa w art. 184 ustawy, pobranych nienależnie lub w nadmiernej wysokości</t>
  </si>
  <si>
    <t>291 9 - Wpływy ze zwrotów dotacji oraz płatności, w tym wykorzystanych niezgodnie z przeznaczeniem lub wykorzystanych z naruszeniem procedur, o których mowa w art. 184 ustawy, pobranych nienależnie lub w nadmiernej wysokości</t>
  </si>
  <si>
    <t>756 - Dochody od osób prawnych, od osób fizycznych i od innych jednostek nie posiadających osobowości prawnej oraz wydatki związane z ich poborem</t>
  </si>
  <si>
    <t>75618 - Wpływy z innych opłat stanowiących dochody jednostek samorządu terytorialnego na podstawie ustaw</t>
  </si>
  <si>
    <t>048 0 - Wpływy z opłat za zezwolenia na sprzedaż napojów alkoholowych</t>
  </si>
  <si>
    <t>049 0 - Wpływy z innych lokalnych opłat pobieranych przez jednostki samorządu terytorialnego na podstawie odrębnych ustaw</t>
  </si>
  <si>
    <t>75623 - Udziały województw w podatkach stanowiących dochód budżetu państwa</t>
  </si>
  <si>
    <t>001 0 - Podatek dochodowy od osób fizycznych</t>
  </si>
  <si>
    <t>002 0 - Podatek dochodowy od osób prawnych</t>
  </si>
  <si>
    <t>75801 - Część oświatowa subwencji ogólnej dla jednostek samorządu terytorialnego</t>
  </si>
  <si>
    <t>292 0 - Subwencje ogólne z budżetu państwa</t>
  </si>
  <si>
    <t>75804 - Część wyrównawcza subwencji ogólnej dla województw</t>
  </si>
  <si>
    <t>75833 - Część regionalna subwencji ogólnej dla województw</t>
  </si>
  <si>
    <t>75861 - Regionalne Programy Operacyjne 2007-2013</t>
  </si>
  <si>
    <t>620 8 - Dotacje celowe w ramach programów finansowanych z udziałem środków europejskich oraz środków, o których mowa w art. 5 ust. 1 pkt 3 oraz ust. 3 pkt 5 i 6 ustawy, lub płatności w ramach budżetu środków europejskich</t>
  </si>
  <si>
    <t>666 9 - Wpływy ze zwrotów dotacji oraz płatności, w tym wykorzystanych niezgodnie z przeznaczeniem lub wykorzystanych z naruszeniem procedur, o których mowa w art. 184 ustawy, pobranych nienależnie lub w nadmiernej wysokości, dotyczące dochodów majątkowych</t>
  </si>
  <si>
    <t>75862 - Program Operacyjny Kapitał Ludzki</t>
  </si>
  <si>
    <t>291 7 - Wpływy ze zwrotów dotacji oraz płatności, w tym wykorzystanych niezgodnie z przeznaczeniem lub wykorzystanych z naruszeniem procedur, o których mowa w art. 184 ustawy, pobranych nienależnie lub w nadmiernej wysokości</t>
  </si>
  <si>
    <t>270 1 - Środki na dofinansowanie własnych zadań bieżących gmin (związków gmin), powiatów (związków powiatów), samorządów województw, pozyskane z innych źródeł</t>
  </si>
  <si>
    <t>85121 - Lecznictwo ambulatoryjne</t>
  </si>
  <si>
    <t>85324 - Państwowy Fundusz Rehabilitacji Osób Niepełnosprawnych</t>
  </si>
  <si>
    <t>058 8 - Grzywny i inne kary pieniężne od osób prawnych i innych jednostek organizacyjnych</t>
  </si>
  <si>
    <t>058 9 - Grzywny i inne kary pieniężne od osób prawnych i innych jednostek organizacyjnych</t>
  </si>
  <si>
    <t>091 9 - Odsetki od nieterminowych wpłat z tytułu podatków i opłat</t>
  </si>
  <si>
    <t>246 0 - Środki otrzymane od pozostałych jednostek zaliczanych do sektora finansów publicznych na realizację zadań bieżących jednostek zaliczanych do sektora finansów publicznych</t>
  </si>
  <si>
    <t>90019 - Wpływy i wydatki związane z gromadzeniem środków z opłat i kar za korzystanie ze środowiska</t>
  </si>
  <si>
    <t>091 0 - Odsetki od nieterminowych wpłat z tytułu podatków i opłat</t>
  </si>
  <si>
    <t>040 0 - Wpływy z opłaty produktowej</t>
  </si>
  <si>
    <t>90024 - Wpływy i wydatki związane z wprowadzeniem do obrotu baterii i akumulatorów</t>
  </si>
  <si>
    <t>666 0 - Wpływy ze zwrotów dotacji oraz płatności, w tym wykorzystanych niezgodnie z przeznaczeniem lub wykorzystanych z naruszeniem procedur, o których mowa w art. 184 ustawy, pobranych nienależnie lub w nadmiernej wysokości, dotyczące dochodów majątkowych</t>
  </si>
  <si>
    <t>Razem:</t>
  </si>
  <si>
    <t>z tego:</t>
  </si>
  <si>
    <t>dochody  bieżące</t>
  </si>
  <si>
    <t>dochody majątkowe</t>
  </si>
  <si>
    <t xml:space="preserve">    Załącznik Nr 2</t>
  </si>
  <si>
    <t xml:space="preserve">2.2. WYKONANIE  PLANU  WYDATKÓW  BUDŻETU  WOJEWÓDZTWA  </t>
  </si>
  <si>
    <t>Wydatki bieżące</t>
  </si>
  <si>
    <t>Bieżąca działalność Zachodniopomorskiego Zarządu Melioracji i Urządzeń Wodnych w Szczecinie</t>
  </si>
  <si>
    <t>Utrzymanie magazynów przeciwpowodziowych</t>
  </si>
  <si>
    <t>Bieżąca obsługa projektu realizowanego w ramach Instrumentu Finansowego LIFE+</t>
  </si>
  <si>
    <t>Wydatki majątkowe</t>
  </si>
  <si>
    <t>Zakupy inwestycyjne jednostek budżetowych</t>
  </si>
  <si>
    <t>Bieżące utrzymanie urządzeń melioracji wodnych</t>
  </si>
  <si>
    <t>Budowa i modernizacja urządzeń melioracji wodnych</t>
  </si>
  <si>
    <t>WPF - Zbiornik retencyjny na rzece Dzierżęcince</t>
  </si>
  <si>
    <t>Zabezpieczenie przeciwpowodziowe zlewni jeziora Jamno - przywrócenie parametrów technicznych wałów przeciwpowodziowych na południowym brzegu jeziora Jamno</t>
  </si>
  <si>
    <t>Śluza - budowa kanału łączącego jezioro Jamno z morzem Bałtyckim</t>
  </si>
  <si>
    <t xml:space="preserve">WPF - PROW - Działanie 125, Schemat II	</t>
  </si>
  <si>
    <t>WPF - Zabezpieczenie przeciwpowodziowe doliny rzeki Regi ze szczególnym uwzględnieniem miasta Trzebiatów w ramach Programu Operacyjnego Infrastruktura i Środowisko</t>
  </si>
  <si>
    <t>WPF - Zabezpieczenie przeciwpowodziowe doliny rzeki Parsęty poniżej m. Osówko w tym m. Kołobrzegu Karlina i Białogardu</t>
  </si>
  <si>
    <t>WPF - Budowa niebieskiego korytarza ekologicznego wzdłuż doliny rzeki Iny i jej dopływów w ramach Instrumentu Finansowego LIFE+</t>
  </si>
  <si>
    <t>WPF - Budowa niebieskiego korytarza ekologicznego wzdłuż doliny rzeki Regi i jej dopływów w ramach Instrumentu Finansowego LIFE+</t>
  </si>
  <si>
    <t>Modernizacja i odbudowa brzegów morskich, ochrona mierzei Jamneńskiej - etap I, w ramach POiIŚ</t>
  </si>
  <si>
    <t>Pozostałe zadania z zakresu rolnictwa</t>
  </si>
  <si>
    <t>WPF - PROW 2007-2013 - Pomoc Techniczna w ramach Schematu I, II, III</t>
  </si>
  <si>
    <t>WPF - Pomoc Techniczna PROW 2007-2013, Schemat I, II i III - zakupy inwestycyjne</t>
  </si>
  <si>
    <t>Pozostałe zadania w zakresie ochrony gruntów rolnych</t>
  </si>
  <si>
    <t>Kary i odszkodowania wypłacane na rzecz osób prawnych</t>
  </si>
  <si>
    <t>Koszty związane z postępowaniami sądowymi i egzekucyjnymi</t>
  </si>
  <si>
    <t>Ochrona gruntów rolnych</t>
  </si>
  <si>
    <t>Zadania z zakresu rolnictwa ekologicznego</t>
  </si>
  <si>
    <t>Pozostałe zadania z zakresu łowiectwa</t>
  </si>
  <si>
    <t>Pozostałe wydatki związane z realizacją zadań WPROW</t>
  </si>
  <si>
    <t>WPF - Pomoc Techniczna Programu Operacyjnego "Zrównoważony rozwój sektora rybołówstwa i nadbrzeżnych obszarów rybackich 2007-2013" - Oś 5</t>
  </si>
  <si>
    <t>Promocja przedsiębiorczości - organizacja targów, wystaw i konkursów</t>
  </si>
  <si>
    <t>Część gospodarcza - wzajemnych naprzemiennych prezentacji Województwa Zachodniopomorskiego i Meklemburgii - Pomorza Przedniego</t>
  </si>
  <si>
    <t>Konkurs Gospodarczy Marszałka Województwa</t>
  </si>
  <si>
    <t>Zachodniopomorskie Centrum Obsługi Inwestorów i Eksporterów</t>
  </si>
  <si>
    <t>Oś I RPO</t>
  </si>
  <si>
    <t>WPF - Projekt pn. "Rozwój sieci centrów obsługi inwestorów i eksporterów" w ramach PO Innowacyjna Gospodarka, Priorytetu VI, Działania 6.2.</t>
  </si>
  <si>
    <t>WPF - Wzrost atrakcyjności inwestycyjnej Województwa Zachodniopomorskiego - Promocja walorów inwestycyjnych WZ - etap I i II  w ramach RPO</t>
  </si>
  <si>
    <t>WPF - Misje eksportowe - etap I i II w ramach RPO</t>
  </si>
  <si>
    <t>Zadania w zakresie rozwoju przedsiębiorczości</t>
  </si>
  <si>
    <t>Finansowanie wydatków niekwalifikowanych w ramach ZPORR realizowanych przez ZARR w Szczecinie</t>
  </si>
  <si>
    <t>Dotacje inwestycyjne w ramach  Osi  I  RPO</t>
  </si>
  <si>
    <t>Zwrot dotacji i patności inwestycyjnych</t>
  </si>
  <si>
    <t>Priorytet VI, Działanie 6.2 w ramach PO Kapitał Ludzki</t>
  </si>
  <si>
    <t>Priorytet VIII, Działanie 8.1 w ramach PO Kapitał Ludzki</t>
  </si>
  <si>
    <t>Priorytet VIII, Działanie 8.2 w ramach PO Kapitał Ludzki</t>
  </si>
  <si>
    <t>WPF - Projekt pn. "Inwestycja w wiedzę motorem rozwoju innowacyjności w regionie" w ramach Działania 8.2 PO KL</t>
  </si>
  <si>
    <t>Zwrot dotacji wraz  zodsetkami i pozostałymi kosztami</t>
  </si>
  <si>
    <t>Upowszechnianie oraz promocja zagadnień energetycznych poprzez dostarczanie wiedzy na temat racjonalnego wykorzystania energii i odnawialnych źródeł energii</t>
  </si>
  <si>
    <t>Program rozwoju sektora energetycznego w Województwie Zachodniopomorskim do 2015 r. z częścią prognostyczną do 2030 r. i z prognozą oddziaływania na środowisko</t>
  </si>
  <si>
    <t>Scenteralizowany zakup energii</t>
  </si>
  <si>
    <t>Dotacje inwestycyjne w ramach  Osi  IV  RPO</t>
  </si>
  <si>
    <t>Dofinansowanie kolejowych przewozów pasażerskich</t>
  </si>
  <si>
    <t>Opracowanie planu transportowego Województwa Zachodniopomorskiego</t>
  </si>
  <si>
    <t>Studium wykonalności na zakup elektrycznych zespołów trakcyjnych</t>
  </si>
  <si>
    <t>Studium wykonalności modernizacji kolejowego taboru pasażerskiego o napędzie elektrycznym</t>
  </si>
  <si>
    <t>Podatek VAT od zakupionego taboru kolejowego</t>
  </si>
  <si>
    <t>Naprawa pojazdów szynowych w zakresie nie objętym ubezpieczeniem casco</t>
  </si>
  <si>
    <t>Ubezpieczenie taboru kolejowego</t>
  </si>
  <si>
    <t>Usługi telekomunikacyjne dla kart SIM w pojazdach szynowych</t>
  </si>
  <si>
    <t>Podatek VAT od dzierżawy szynobusów</t>
  </si>
  <si>
    <t>Zakup i montaż systemu WiFi w pojazdach szynowych Województwa</t>
  </si>
  <si>
    <t>Podatek VAT od modrnizacji taboru kolejowego</t>
  </si>
  <si>
    <t>WPF - Zakup taboru kolejowego do przewozów regionalnych</t>
  </si>
  <si>
    <t>WPF - Zakup elektrycznych zespołów trakcyjnych w ramach POIiŚ</t>
  </si>
  <si>
    <t>WPF - Modernizacja kolejowego taboru pasażerskiego o napędzie elektrycznym</t>
  </si>
  <si>
    <t>Dotacje dla firm wykonujących pasażerskie regionalne przewozy autobusowe - rekompensata ustawowych ulg i zwolnień w opłatach za przewóz</t>
  </si>
  <si>
    <t>Zwroty dotacji  wraz odsetkami i pozostałymi kosztami</t>
  </si>
  <si>
    <t xml:space="preserve">Bieżące utrzymanie Zachodniopomorskiego Zarządu Dróg Wojewódzkich w Koszalinie	</t>
  </si>
  <si>
    <t>Bieżące utrzymanie dróg</t>
  </si>
  <si>
    <t>Zimowe utrzymanie dróg</t>
  </si>
  <si>
    <t>Obsługa i utrzymanie mostów zwodzonych i mostu granicznego</t>
  </si>
  <si>
    <t>Bieżące utrzymanie obiektów inżynierskich</t>
  </si>
  <si>
    <t>Przebudowa dróg (ZZDW w Koszalinie)</t>
  </si>
  <si>
    <t>Przebudowa mostów (ZZDW w Koszalinie)</t>
  </si>
  <si>
    <t>Bezpieczeństwo Ruchu Drogowego (ZZDW w Koszalinie)</t>
  </si>
  <si>
    <t>WPF - Dokumentacje techniczne na zadania drogowe</t>
  </si>
  <si>
    <t>Przebudowa zaplecza (ZZDW w Koszalinie)</t>
  </si>
  <si>
    <t>WPF - Przebudowa i rozbudowa przejścia drogowego przez m. Tanowo w ciągu drogi nr 115</t>
  </si>
  <si>
    <t>WPF - Przebudowa i rozbudowa przejścia drogowego przez m. Gryfino w ciągu drogi nr 120</t>
  </si>
  <si>
    <t xml:space="preserve">Wykup gruntów pod inwestycje drogowe </t>
  </si>
  <si>
    <t>Zakup sprzętu niezbędnego w pracach budowalnych i modernizacyjnych na drogach wojewódzkich</t>
  </si>
  <si>
    <t>Zakup nieruchomości pod obwód drogowy w Bobolicach</t>
  </si>
  <si>
    <t>WPF - Wypłata odszkodowań za nieruchomości pod planowane inwestycje drogowe</t>
  </si>
  <si>
    <t>WPF - Przebudowa drogi woj. nr 110 na odcinku Cerkwica - Lędzin</t>
  </si>
  <si>
    <t>WPF - Budowa obejścia m. Goleniów w ciągu drogi woj. nr 113</t>
  </si>
  <si>
    <t>WPF - Budowa obejścia m. Trzebiatów w ciągu drogi woj. nr 102</t>
  </si>
  <si>
    <t>WPF - Przebudowa drogi woj. Nr 156 na odc. Mostowo - Barlinek</t>
  </si>
  <si>
    <t>WPF - Przebudowa drogi woj. Nr 203 na odc. Koszalin - Iwięcino</t>
  </si>
  <si>
    <t>WPF - Przebudowa przejścia przez m. Kołobrzeg w ciągu drogi woj. Nr 102</t>
  </si>
  <si>
    <t>WPF - Przebudowa drogi woj. Nr 163 na odc. Czaplinek - Wałcz</t>
  </si>
  <si>
    <t>WPF - Przebudowa drogi woj. Nr 107 na odc. Dziwnówek - Kamień Pomorski</t>
  </si>
  <si>
    <t>WPF - Przebudowa drogi woj. Nr 203 na odc. Iwięcino - Darłowo</t>
  </si>
  <si>
    <t>WPF - Przebudowa drogi wojewódzkiej Nr 205 na odcinku Krupy - Sławno</t>
  </si>
  <si>
    <t>WPF - Budowa obejścia m. Gościno w ciągu drogi wojewódzkiej Nr 162</t>
  </si>
  <si>
    <t>WPF - Budowa obejścia w m. Szczecinek w ciągu drogi wojewódzkiej Nr 172</t>
  </si>
  <si>
    <t>WPF - Przebudowa drogi wojewódzkiej Nr 114 na odcinku Trzebież - Police</t>
  </si>
  <si>
    <t>WPF - Przebudowa drogi wojewódzkiej Nr 106 na odcinku Rzewnowo - Golczewo</t>
  </si>
  <si>
    <t>WPF - Przebudowa drogi wojewódzkiej Nr 124 na odcinku Cedynia - Chojna</t>
  </si>
  <si>
    <t>WPF - Przebudowa drogi wojewódzkiej Nr 109 na odcinku Mrzeżyno - Trzebiatów</t>
  </si>
  <si>
    <t>WPF - Przebudowa drogi wojewódzkiej Nr 167 na odcinku Koszalin - droga 168</t>
  </si>
  <si>
    <t xml:space="preserve">WPF - Przebudowa drogi wojewódzkiej Nr 151 na odcinku Choszczno - Pełczyce	</t>
  </si>
  <si>
    <t>WPF - Rozbudowa przejścia drogowego przez m. Żarczyn w ciągu drogi nr 122</t>
  </si>
  <si>
    <t>WPF - Przebudowa i rozbudowa przejścia drogowego przez m. Krzywin w ciągu drogi nr 122</t>
  </si>
  <si>
    <t>WPF - Budowa obejścia m. Choszczno w ciągu drogi woj. nr 151</t>
  </si>
  <si>
    <t>WPF - Budowa obejścia m. Darłowo w ciągu drogi woj. nr 203</t>
  </si>
  <si>
    <t>WPF - Budowa obejścia m. Barlinek w ciągu drogi woj. nr 151</t>
  </si>
  <si>
    <t>WPF - Budowa obejścia m. Dobra w ciągu drogi woj. nr 144</t>
  </si>
  <si>
    <t>Zwroty dotacji i płatności inwestycyjnych</t>
  </si>
  <si>
    <t xml:space="preserve">Program wojewódzki pn. "Strategia Rozwoju Gospodarki Morskiej w Województwie Zachodniopomorskim" </t>
  </si>
  <si>
    <t>Przeciwdziałanie wykluczeniu cyfrowemu</t>
  </si>
  <si>
    <t>WPF - Projekt pn. "e-Administracja i e-Turystyka w województwie zachodniopomorskim" w ramach RPO WZ działanie 3.2.</t>
  </si>
  <si>
    <t>Środkowoeuropejski Korytarz Transportowy (CETC) - badania, analizy merytoryczne, prowadzenie i obsługa organizacyjna Sekretariatu Technicznego</t>
  </si>
  <si>
    <t>Opracowanie analizy dotyczącej powołania spółki kolejowej</t>
  </si>
  <si>
    <t>Espertyzy do zachodniego drogowego obejścia m. Szczecina</t>
  </si>
  <si>
    <t>Udział w Stowarzyszeniu Gmin, Powiatów i Województw "Droga S11"</t>
  </si>
  <si>
    <t>Rozpatrywanie skarg dot. badań psychologicznych i lekarskich kierowców</t>
  </si>
  <si>
    <t>WPF - Objęcie nowych udziałów w Spółce z o.o. "Port Lotniczy Szczecin-Goleniów"</t>
  </si>
  <si>
    <t>Promocja turystyki oraz działania związane z rozwojem markowych produktów turystycznych</t>
  </si>
  <si>
    <t>Zachodniopomorska Regionalna Organizacja Turystyczna</t>
  </si>
  <si>
    <t>WPF - Projekt pn."Rewitalizacja Europejskiego Szlaku Kulturowego na obszarze Południowego Bałtyku - Pomorska Droga Św. Jakuba" w ramach Współpracy Transgranicznej Południowy Bałtyk</t>
  </si>
  <si>
    <t>WPF - projekt pn. "MARRIAGE - Lepsze zarządzanie mariną, konsolidacja sieci przystani i marketingu turystyki wodnej w obszarze Południowego Bałtyku</t>
  </si>
  <si>
    <t>WPF - Projekt pn. "Zachodniopomorskie - Morze Przygody. Promocja turystyczna Województwa Zachodniopomorskiego"  w ramach RPO</t>
  </si>
  <si>
    <t>WPF - Projekt pn. "Zachodniopomorskie - Morze Przygody. Promocja turystyczna Województwa Zachodniopomorskiego i Szczecińskiego Obszaru Metropolitarnego"  w ramach RPO</t>
  </si>
  <si>
    <t>WPF - Projekt pn. "Zachodniopomorskie - Morze Przygody. Promocja turystyczna Województwa Zachodniopomorskiego i Szczecińskiego Obszaru Metropolitarnego"  w ramach RPO - zakupy inwestycyjne</t>
  </si>
  <si>
    <t>Promocja potencjału turystycznego Województwa Zachodniopomorskiego na rynku krajowym i zagranicznym</t>
  </si>
  <si>
    <t>Wydatki związane z turystyką</t>
  </si>
  <si>
    <t xml:space="preserve">Dotacje inwestycyjne w ramach  Osi  V  RPO	</t>
  </si>
  <si>
    <t>Administrowanie i zarządzanie nieruchomościami użytkowymi należącymi do zasobu Województwa</t>
  </si>
  <si>
    <t>Obrót nieruchomościami należącymi do zasobu Województwa</t>
  </si>
  <si>
    <t>Administrowanie i zarządzanie nieruchomościami mieszkalnymi należącymi do zasobu Województwa</t>
  </si>
  <si>
    <t>Działania windykacyjne dotyczące zaległych należności budżetu Województwa oraz do odzyskania nieruchomości i lokali zajmowanych bez tytułu prawnego</t>
  </si>
  <si>
    <t xml:space="preserve">Regulowanie stanu prawnego nieruchomości należących do zasobu Województwa, w szczególności nieruchomości będących w zarządzie jednostek </t>
  </si>
  <si>
    <t>Wykonanie termomodernizacji przybudówki oraz łącznika budynku położonego w Szczecinie przy ul. Szafera 10</t>
  </si>
  <si>
    <t>WPF - Gospodarowanie nieruchomościami należącymi do zasobu Województwa Zachodniopomorskiego</t>
  </si>
  <si>
    <t>WPF - Projekt pn."Partnerstwo miejsko-wiejskie w obszarach metropolitalnych - URMA" w ramach programu INTERREG IVC</t>
  </si>
  <si>
    <t>Bieżące utrzymanie Regionalnego Biura Gospodarki Przestrzennej Województwa Zachodniopomorskiego w Szczecinie</t>
  </si>
  <si>
    <t>Pozostałe zadania z zakresu zagospodarowania przestrzennego województwa</t>
  </si>
  <si>
    <t>Wojewódzka Komisja Urbanistyczno-Architektoniczna</t>
  </si>
  <si>
    <t>Pozostałe zadania związane z pracami geologicznymi</t>
  </si>
  <si>
    <t xml:space="preserve">Zlecanie wykonania i udostępnianie map topograficznych i tematycznych opracowań numerycznych, prowadzenie wojewódzkich baz danych oraz standardowych opracowań kartograficznych </t>
  </si>
  <si>
    <t>Monitoring Strategii Rozwoju Województwa Zachodniopomorskiego</t>
  </si>
  <si>
    <t>Pozostałe zadania w zakresie rozwoju regionalnego</t>
  </si>
  <si>
    <t>Diagnoza i strategia do porozumienia "Polska Zachodnia"</t>
  </si>
  <si>
    <t>Regionalny Program Operacyjny Województwa Zachodniopomorskiego na lata 2012-2020</t>
  </si>
  <si>
    <t>Zadania z zakresu gospodarki wodnej</t>
  </si>
  <si>
    <t xml:space="preserve">Wynagrodzenia osobowe pracowników oraz dodatkowe wynagrodzenie roczne		</t>
  </si>
  <si>
    <t xml:space="preserve">Pochodne od wynagrodzeń		</t>
  </si>
  <si>
    <t xml:space="preserve">Zakładowy fundusz świadczeń socjalnych		</t>
  </si>
  <si>
    <t>Dofinansowanie zadań zleconych z zakresu administracji rządowej</t>
  </si>
  <si>
    <t>Kontrola podmiotów wykonujących badania psychologiczne kierowców - dofinansowanie zadań zleconych</t>
  </si>
  <si>
    <t>Wydawanie zaświadczeń ADR</t>
  </si>
  <si>
    <t>Realizacja ustawy o usługach turystycznych</t>
  </si>
  <si>
    <t>Diety radnych Sejmiku Województwa</t>
  </si>
  <si>
    <t>Wydatki na nadzwyczajne kontrole zewnętrzne zlecane przez komisje</t>
  </si>
  <si>
    <t>Obsługa Sejmiku</t>
  </si>
  <si>
    <t>Obsługa posiedzeń komisji i klubów oraz reprezentacja Semiku</t>
  </si>
  <si>
    <t>WPF - Oś VIII, Pomoc techniczna RPO</t>
  </si>
  <si>
    <t>WPF - Główny Punkt Informacyjny Funduszy Europejskich (GPI) przy ul. Kuśnierskiej</t>
  </si>
  <si>
    <t>WPF - Pomoc Techniczna w ramach Programu EWT 2007-2013 INTERREG IVA</t>
  </si>
  <si>
    <t>Dofinansowanie nauki, szkolenia i służba przygotowawcza</t>
  </si>
  <si>
    <t>Bieżąca organizacja pracy Urzędu</t>
  </si>
  <si>
    <t>Bieżąca organizacja pracy urzędu</t>
  </si>
  <si>
    <t>Bieżące utrzymanie siedzib Urzędu</t>
  </si>
  <si>
    <t>Wydatki bieżące na utrzymanie Urzędu w zakresie infrastruktury informatycznej</t>
  </si>
  <si>
    <t xml:space="preserve">Wpłaty na PFRON		</t>
  </si>
  <si>
    <t xml:space="preserve">Koszty postępowania sądowego i prokuratorskiego		</t>
  </si>
  <si>
    <t>Obsługa Regionalnego Programu Operacyjnego 2007-2013</t>
  </si>
  <si>
    <t>Obsługa Wieloosobowego Stanowiska do Spraw  EWT</t>
  </si>
  <si>
    <t>Zakupy inwestycyjne Urzędu Marszałkowskiego</t>
  </si>
  <si>
    <t>Zakupy inwestycyjne Urzędu Marszałkowskiego w zakresie infrastruktury informatycznej</t>
  </si>
  <si>
    <t>WPF - Zakupy inwestycyjne w ramach Osi VIII - Pomoc techniczna RPO</t>
  </si>
  <si>
    <t>Bieżąca działalność i  utrzymanie Biura Regionalnego Województwa Zachodniopomorskiego w Brukseli</t>
  </si>
  <si>
    <t>WPF - Projekt pn. "Koordynacja na rzecz aktywnej Integracji" w ramach Działania 1.2, Priorytetu I PO KL</t>
  </si>
  <si>
    <t>Promocja województwa w zakresie rolnictwa (targi i konkursy)</t>
  </si>
  <si>
    <t>Promocja województwa i kreowanie marki regionu</t>
  </si>
  <si>
    <t>Działania i zakupy promocyjne Sejmiku Województwa</t>
  </si>
  <si>
    <t>Kształtowanie pozytywnego wizerunku Województwa w mediach</t>
  </si>
  <si>
    <t>Współpraca z Niemcami</t>
  </si>
  <si>
    <t>Współpraca z Francją</t>
  </si>
  <si>
    <t>Współpraca ze Skandynawią</t>
  </si>
  <si>
    <t>Współpraca z samorządami, związkami i innymi podmiotami</t>
  </si>
  <si>
    <t>Współpraca Subregionalna Państw Morza Bałtyckiego (BSSSC)</t>
  </si>
  <si>
    <t>Pielęgnowanie polskości, wzmacnianie tożsamości regionalnej, organizacja konferencji i uroczystości patriotycznych</t>
  </si>
  <si>
    <t>Współpraca  z organizacjami kombatanckimi działającymi na terenia województwa</t>
  </si>
  <si>
    <t>Realizacja zadań z zakresu równego traktowania</t>
  </si>
  <si>
    <t>WPF - Projekt pn. "Higiena i bezpieczeństwo żywności w regionie Morza Bałtyckiego - Focus on Food w ramach  Programu Współpracy Transgranicznej Południowy Bałtyk"</t>
  </si>
  <si>
    <t>Współpraca z organizacjami pozarządowymi</t>
  </si>
  <si>
    <t>Pozostałe zadania w zakresie współpracy międzynarodowej</t>
  </si>
  <si>
    <t>Wspieranie działań z zakresu bezpieczeństwa publicznego</t>
  </si>
  <si>
    <t>Realizacja zadań związanych z obronnością państwa</t>
  </si>
  <si>
    <t>Odsetki od kredytów i pożyczek</t>
  </si>
  <si>
    <t>Rezerwa ogólna</t>
  </si>
  <si>
    <t>Rezerwa celowa na działania restrukturyzacyjne w wojewódzkich jednostkach ochrony zdrowia</t>
  </si>
  <si>
    <t>Rezerwa celowa na udzielenie przez Zarząd Województwa poręczenia kredytów</t>
  </si>
  <si>
    <t>Rezerwa celowa na zimowe utrzymanie dróg</t>
  </si>
  <si>
    <t>Rezerwa celowa dla Muzeum Narodowego w Szczecinie na wydatki bieżące związane z realizacją projektu Centrum Dialogu "Przełomy" oraz organizację konkursu na projekt koncepcji  plastyczno - przestrzennej wystawy</t>
  </si>
  <si>
    <t>Rezerwa celowa na zwiększenie dotacji podmiotowych dla instytucji kultury</t>
  </si>
  <si>
    <t>Rezerwa celowa na współfinansowanie projektów realizowanych ze środków pochodzących z budżetu UE</t>
  </si>
  <si>
    <t>Rezerwa celowa na zadania z zakresu zarządzania kryzysowego</t>
  </si>
  <si>
    <t>Rezerwa celowa na pokrycie wkładów własnych do zadań dofinansowywanych w ramach programu "Biblioteka+"</t>
  </si>
  <si>
    <t xml:space="preserve">Rezerwa celowa na wkłady własne do projektów inwestycyjnych, finansowanie lub dofinansowanie wydatków inwestycyjnych realizowanych przez instytucje kultury oraz zakup dzieł sztuki związanych m.in. z historią i kulturą Pomorza  Zachodniego. </t>
  </si>
  <si>
    <t>Rezerwa celowa na cyfryzację kin w województwie zachodniopomorskim</t>
  </si>
  <si>
    <t>Działalność dydaktyczna w szkole podstawowej specjalnej</t>
  </si>
  <si>
    <t>Działalność dydaktyczna w publicznym gimnazjum specjalnym</t>
  </si>
  <si>
    <t>Działalność dydaktyczna i wychowawcza I Liceum Ogólnokształcącego w Białym Borze</t>
  </si>
  <si>
    <t>Działalność dydaktyczna i wychowawcza ZSM w Świnoujściu</t>
  </si>
  <si>
    <t>Działalność dydaktyczna i wychowawcza WZSP w Szczecinie</t>
  </si>
  <si>
    <t>Modernizacja boiska szkolnego i zagospodarowania terenu wokół przy Zespole Szkół Medycznych w Świnoujściu</t>
  </si>
  <si>
    <t>Działalność dydaktyczna i wychowawcza kolegium nauczycielskiego</t>
  </si>
  <si>
    <t>Doskonalenie zawodowe nauczycieli</t>
  </si>
  <si>
    <t>Działalność placówek dokształcania i doskonalenia nauczycieli</t>
  </si>
  <si>
    <t>Projekty edukacyjne wspierające realizację podstawowych kierunków polityki oświatowej państwa</t>
  </si>
  <si>
    <t>Gromadzenie i udostępnianie zbiorów biblioteki pedagogicznej</t>
  </si>
  <si>
    <t>WPF- Projekt pn."Lider Zachodniopomorski" w ramach Programu "Młodzież w działaniu", Akcja 5.1 - Spotkania młodzieży i osób odpowiedzialnych za politykę młodzieżową</t>
  </si>
  <si>
    <t>Bieżąca obsługa zadań oświatowych</t>
  </si>
  <si>
    <t>Nagrody Marszałka z okazji Dnia Edukacji Narodowej</t>
  </si>
  <si>
    <t>Współorganizacja konkursów przedmiotowych</t>
  </si>
  <si>
    <t>Wspieranie nauczania języka polskiego w szkołach położonych na terenie Brandenburgii oraz Meklemburgii Pomorza Przedniego</t>
  </si>
  <si>
    <t>Zachodniopomorski Konkurs Wiedzy o Samorządzie Terytorialnym i Regionie</t>
  </si>
  <si>
    <t>Współpraca Sekretariatu ds. Młodzieży Województwa Zachodniopomorskiego z młodzieżą oraz z pracownikami młodzieżowymi</t>
  </si>
  <si>
    <t>Świadczenia z zakresu pomocy zdrowotnej dla nauczycieli( wynikające z Karty nauczyciela)</t>
  </si>
  <si>
    <t>Wsparcie prorozwojowej działalności naukowej</t>
  </si>
  <si>
    <t>WPF - Projekt pn."Akademia Zmienia Szczecin - Modernizacja Pałacu pod Globusem" w ramach RPO WZ</t>
  </si>
  <si>
    <t>Koszty zabezpieczenia technicznego obiektów i placu budowy inwestycji - Szpital Wojewódzki Koszalin ul. Leśna 9.</t>
  </si>
  <si>
    <t>Dotacje celowe dla placówek ochrony zdrowia na prace modernizacyjne i zakup sprzętu medycznego</t>
  </si>
  <si>
    <t>WPF - Centrum Zabiegowe z zapleczem łóżkowym w Szpitalu Wojewódzkim w Szczecinie</t>
  </si>
  <si>
    <t>WPF- Rozbudowa cz. środkowej budynku głównego wraz z dostosowaniem oddziałów chirurgicznych do wymogów fachowo-sanitarnych w Specjalistycznym Szpitalu im. A. Sokołowskiego w Szczecinie - Zdunowie</t>
  </si>
  <si>
    <t>WPF - Rozbudowa Szpitala Dziecięcego SPSZOZ "Zdroje" - utworzenie Zachodniopomorskiego Centrum Opieki Nad Kobietą i Dzieckiem</t>
  </si>
  <si>
    <t>Zakup usług zdrowotnych w zakresie medycyny pracy</t>
  </si>
  <si>
    <t>Dotacje podmiotowe dla placówek ochrony zdrowia na realizację wojewódzkich programów zdrowotnych</t>
  </si>
  <si>
    <t>Programy polityki zdrowotnej</t>
  </si>
  <si>
    <t>Wojewódzki Program Przeciwdziałania Uzależnieniom</t>
  </si>
  <si>
    <t>Finansowanie pomocy zdrowotnej dla uczniów którzy nie podlegają obowiązkowi ubezpieczenia zdrowotnego z innych tytułów</t>
  </si>
  <si>
    <t>Finansowanie pomocy zdrowotnej dla uczniów, którzy nie podlegają obowiązkowi ubezpieczenia zdrowotnego z innych tytułów</t>
  </si>
  <si>
    <t>Działania na rzecz profilaktyki i promocji zdrowia psychicznego</t>
  </si>
  <si>
    <t>Inne zadania z zakresu ochrony zdrowia</t>
  </si>
  <si>
    <t>Rekompensaty dla członków Rad Społecznych zakładów opieki zdrowotnej</t>
  </si>
  <si>
    <t>Zadania wynikające z ustawy o ochronie zdrowia psychicznego</t>
  </si>
  <si>
    <t>Wojewódzki Program Przeciwdziałania Przemocy w Rodzinie</t>
  </si>
  <si>
    <t>Koordynacja systemów zabezpieczenia społecznego</t>
  </si>
  <si>
    <t>Realizacja zadań publicznych poza konkursem ofert</t>
  </si>
  <si>
    <t>Zadania w zakresie polityki społecznej</t>
  </si>
  <si>
    <t>Ośrodki adopcyjne</t>
  </si>
  <si>
    <t>Bieżąca działanlość Publicznego Ośrodka Adopcyjnego w Szczecinie</t>
  </si>
  <si>
    <t>Bieżąca działalność Publicznego Ośrodka Adopcyjnego w Koszalinie</t>
  </si>
  <si>
    <t>Dotacja celowa na współfinansowanie kosztów działania zakładów aktywności zawodowej</t>
  </si>
  <si>
    <t>Realizacja zadań Funduszu Gwarantowanych Świadczeń Pracowniczych</t>
  </si>
  <si>
    <t>WPF - Priorytet X Pomoc Techniczna w ramach PO Kapitał Ludzki</t>
  </si>
  <si>
    <t>WPF - Priorytet X Pomoc Techniczna w ramach PO Kapitał Ludzki - środki w ramach ROEFS</t>
  </si>
  <si>
    <t>Wypłata świadczeń poborowym oraz obsługa służby zastępczej</t>
  </si>
  <si>
    <t>Bieżące utrzymanie i działalność Wojewódzkiego Urzędu Pracy w Szczecinie</t>
  </si>
  <si>
    <t>Zwroty dotacji wraz z odsetkami i pozostałymi kosztami</t>
  </si>
  <si>
    <t>WPF - Wydatki inwestycyjne w ramach Priorytetu X Pomoc Techniczna PO Kapitał Ludzki</t>
  </si>
  <si>
    <t>Priorytet VII, Działanie 7.1 w ramach PO Kapitał Ludzki</t>
  </si>
  <si>
    <t>Priorytet VI, Działanie 6.1 w ramach PO Kapitał Ludzki</t>
  </si>
  <si>
    <t>Priorytet VI, Działanie 6.3 w ramach PO Kapitał Ludzki</t>
  </si>
  <si>
    <t>Priorytet VII, Działanie 7.2 w ramach PO Kapitał Ludzki</t>
  </si>
  <si>
    <t>Priorytet VII, Działanie 7.3 w ramach PO Kapitał Ludzki</t>
  </si>
  <si>
    <t>Priorytet IX, Działanie 9.1 w ramach PO Kapitał Ludzki</t>
  </si>
  <si>
    <t>Priorytet IX, Działanie 9.2 w ramach PO Kapitał Ludzki</t>
  </si>
  <si>
    <t>Priorytet IX, Działanie 9.3 w ramach PO Kapitał Ludzki</t>
  </si>
  <si>
    <t>Priorytet IX, Działanie 9.4 w ramach PO Kapitał Ludzki</t>
  </si>
  <si>
    <t>Priorytet IX, Działanie 9.5 w ramach PO Kapitał Ludzki</t>
  </si>
  <si>
    <t>WPF - Projekt pn. "Zachodniopomorskie talenty - regionalny system stypendialny" w ramach Działania 9.1 PO KL</t>
  </si>
  <si>
    <t>WPF - Projekt pn. "Piramida Kompetencji" w ramach działania 6.1 PO KL</t>
  </si>
  <si>
    <t>Prioryet VII, Działanie 7.4 w ramach PO Kapitał Ludzki</t>
  </si>
  <si>
    <t>Priorytet IX, Działanie 9.6 w ramach PO Kapitał Ludzki</t>
  </si>
  <si>
    <t>WPF - Projekt pn.: Profesjonalne kadry - lepsze jutro II w ramach działania 7.1 PO KL</t>
  </si>
  <si>
    <t>WPF - Projekt pn. "Piramida Kompetencji - II edycja" w ramach działania 6.1 PO KL</t>
  </si>
  <si>
    <t>Edukacyjna opieka wychowawcza</t>
  </si>
  <si>
    <t>Prowadzenie internatu przy WZSP w Szczecinie</t>
  </si>
  <si>
    <t>Prowadzenie internatu przy I Liceum Ogólnokształcącym w Białym Borze</t>
  </si>
  <si>
    <t>Prowadzenie internatu przy Zespole Kolegiów Nauczycielskich w Wałczu</t>
  </si>
  <si>
    <t>Pomoc materialna dla uczniów i słuchaczy wojewódzkich placówek oświatowych</t>
  </si>
  <si>
    <t>Pozostałe zadania w zakresie ochrony środowiska</t>
  </si>
  <si>
    <t>Plan gospodarki odpadami dla Województwa Zachodniopomorskiego</t>
  </si>
  <si>
    <t>Ochrona powietrza atmosferycznego i klimatu</t>
  </si>
  <si>
    <t>Koszty egzekucyjne związane z opłatami produktowymi</t>
  </si>
  <si>
    <t>Wdrażanie Programu Ochrony Środowiska Województwa Zachodniopomorskiego</t>
  </si>
  <si>
    <t>System do weryfikacji opłat środowiskowych i zarządzania środkami finansowymi</t>
  </si>
  <si>
    <t>Pozostałe zadania w zakresie kultury</t>
  </si>
  <si>
    <t>Dotacja podmiotowa dla Teatru Polskiego w Szczecinie</t>
  </si>
  <si>
    <t>Dotacja podmiotowa dla Opery na Zamku w Szczecinie</t>
  </si>
  <si>
    <t>Dofinansowanie działalności Bałtyckiego Teatru Dramatycznego w Koszalinie</t>
  </si>
  <si>
    <t>Dotacja celowa dla Opery na Zamku w Szczecinie na pokrycie części kosztów związanych z przebudową Opery na Zamku i jej funkcjonowaniem w siedzibie zastępczej</t>
  </si>
  <si>
    <t>WPF - Przebudowa Opery na Zamku w Szczecinie</t>
  </si>
  <si>
    <t>WPF - Rozbudowa Teatru Polskiego w Szczecinie</t>
  </si>
  <si>
    <t>Dofinansowanie działalności Filharmonii w Koszalinie</t>
  </si>
  <si>
    <t>Dotacja podmiotowa dla Zamku Książąt Pomorskich w Szczecinie</t>
  </si>
  <si>
    <t>Współprowadzenie Ośrodka Teatralnego Kana jako wspólnej instytucji kultury  Województwa Zachodniopomorskiego i Miasta Szczecin</t>
  </si>
  <si>
    <t>Dotacja celowa dla Zamku Książąt Pomorskich w Szczecinie na Zachodniopomorski Fundusz Filmowy</t>
  </si>
  <si>
    <t>WPF - Modernizacja  skrzydła  północnego Zamku Książąt Pomorskich w Szczecinie</t>
  </si>
  <si>
    <t>Dotacja podmiotowa dla Książnicy Pomorskiej  w Szczecinie</t>
  </si>
  <si>
    <t>Dotacja celowa dla Książnicy Pomorskiej w Szczecinie na utworzenie elektronicznego  leksykonu o historii i kulturze Pomorza Zachodniego</t>
  </si>
  <si>
    <t>Dotacje celowe dla Książnicy Pomorskiej w Szczecinie na realizację zadań bieżących</t>
  </si>
  <si>
    <t>Dotacja podmiotowa dla Muzeum Narodowego w Szczecinie</t>
  </si>
  <si>
    <t>Dotacja celowa dla Muzeum Narodowego w Szczecinie na sfinansowanie konkursu na projekt koncepcji wystawy stałej w związku z realizacją zadania "Budowa pawilonu wystawowego służącego celom CD Przełomy"</t>
  </si>
  <si>
    <t>Dotacja celowa dla Muzeum Narodowego w Szczecinie na sprowadzenie obiektów muzealnych wywiezionych po 1945 roku do Warszawy, w tym m.in. kopii rzeźby Mojżesza</t>
  </si>
  <si>
    <t>Dotacja celowa dla Muzeum Narodowego w Szczecinie na organizowanie wystaw i obchodów z okazji 100 - lecia budynku Muzeum na Wałach Chrobrego</t>
  </si>
  <si>
    <t>Dotacje celowe dla Muzeum Narodowego w Szczecinie na realizację zadań bieżących</t>
  </si>
  <si>
    <t>WPF - Rozbudowa Muzeum Narodowego w Szczecinie - Muzeum Morskie</t>
  </si>
  <si>
    <t>WPF -  Budowa pawilonu wystawowego służącego celom Centrum Dialogu Przełomy</t>
  </si>
  <si>
    <t>Dotacje celowe dla Muzeum Narodowego w Szczecinie na realizację zadań lub zakupów inwestycyjnych</t>
  </si>
  <si>
    <t xml:space="preserve">Dotacja podmiotowa dla Biura Dokumentacji Zabytków w Szczecinie	</t>
  </si>
  <si>
    <t xml:space="preserve">Dotacje celowe na dofinansowanie prac remont. i konserw. obiektów zabytkowych </t>
  </si>
  <si>
    <t>Dotacje inwestycyjne w ramach  Osi  VI  RPO</t>
  </si>
  <si>
    <t>Bieżąca działalność Zespołu Parków Krajobrazowych Województwa Zachodniopomorskiego</t>
  </si>
  <si>
    <t>Zadania w zakresie kultury fizycznej i sportu</t>
  </si>
  <si>
    <t>Współorganizacja imprez sportowych</t>
  </si>
  <si>
    <t>Projekt pn. "XV Festiwal Młodzieży Euroregionu Pomerania" w ramach EWT</t>
  </si>
  <si>
    <t>wydatki  bieżące</t>
  </si>
  <si>
    <t>wydatki majątkowe</t>
  </si>
  <si>
    <t>Załącznik Nr 3</t>
  </si>
  <si>
    <t>Uzasadnienie odchyleń wykonanych dochodów budżetowych w okresie I kwartału 2013 roku do kwot ujętych w harmonogramie za marzec 2013 r. wg  źródeł finansowania</t>
  </si>
  <si>
    <t>Paragraf</t>
  </si>
  <si>
    <t>Plan na dzień
 2013-03-31</t>
  </si>
  <si>
    <t>Wyk. na dzień 
2013-03-31</t>
  </si>
  <si>
    <t>Wsk.
wyk. '%  
(5:4)</t>
  </si>
  <si>
    <t>Kwota odchylenia (7-5)</t>
  </si>
  <si>
    <t>Uzasadnienie odchyleń (kol. 8)  dla kwot powyżej/poniżej 1.000 zł</t>
  </si>
  <si>
    <t>RAZEM</t>
  </si>
  <si>
    <t>1) Udział województwa w podatkach stanowiących 
     dochód budżetu</t>
  </si>
  <si>
    <t>2) Dochody uzyskiwane z działalności jednostek
    budżetowych</t>
  </si>
  <si>
    <t>8. Dotacje na zadania własne realizowane na mocy
    porozumień z j.s.t.</t>
  </si>
  <si>
    <t>9. Dotacje z budżetu państwa na realizację zadań   
    zleconych</t>
  </si>
  <si>
    <t>1) Dochody uzyskiwane z działalności jednostek 
    budżetowych</t>
  </si>
  <si>
    <t>5. Środki i dotacje dotacje z funduszy</t>
  </si>
  <si>
    <t>7. Dotacje z budżetu państwa na realizację zadań 
    zleconych</t>
  </si>
  <si>
    <t xml:space="preserve">Odsetki bankowe wygenerowane od wolnych środków finansowych na rachunkach projektów realizowanych w ramach PROW i POIiŚ </t>
  </si>
  <si>
    <t>Odsetki bankowe wygenerowane od wolnych środków finansowych na rachunkach projektów realizowanych w ramach LIFE+</t>
  </si>
  <si>
    <t xml:space="preserve">Wpływy z tytułu 5% należnych województwu dochodów uzyskiwanych przez ZZMiUW w Szczecinie w związku z realizacją zadań zleconych z zakresu administracji rządowej zaplanowano zgodnie z terminem płatności za użytkowaniem gruntów pokrytych wodami ustalonym na 31.03. każdego roku. Odhcylenie wynika z niedokonania przez wszystlich zobowiązanych wpłat w terminie.  </t>
  </si>
  <si>
    <t>Zaplanowana w harmonogramie na marzec transza dochodów finansujących zadania inwestycyjne realizowane w ramach PROW, została przekazana przez Wojewodę w miesiącu kwietniu br.</t>
  </si>
  <si>
    <t>Odchylenie wynika z trudności w oszacowaniu wpływów z tytułu windykacji zaległych opłat rocznych i należności jednorazowych w zakresie wyłączenia gruntów rolnych z produkcji.</t>
  </si>
  <si>
    <t>Wyższa kwota odsetek związana jest z windykacją zaległości z tytułu wyłączenia gruntów rolnych z produkcji.</t>
  </si>
  <si>
    <t xml:space="preserve">Dotacje celowe z budżetu państwa finansujące zadania realizowane w ramach PO RYBY wpłynęly na rachunek Województwa zgodnie z zapotrzebowaniem zgłoszonym do Wojewody. Odchylenie wynika z tego, iż wniosek o płatność do Wojewody został złożony na kwotę niższą, niż wykazano w harmonogramie, dostosowaną do faktycznych kosztów poniesionych na realizację zadań. </t>
  </si>
  <si>
    <t xml:space="preserve">Na kwotę odchylenia składają się wpływy WUP z nieplanowanych odsetek bankowych. </t>
  </si>
  <si>
    <t xml:space="preserve">Zaplanowany dochód  dotyczy dzierżawy pojazdów szynowych Województwa, W związku z trudną sytuacja finansową przewoźnika, zaległe wpłaty czynszu dzierżawnego są potrącane z kwot wypłacanej dotacji podmiotowej dla firmy PR Sp. z o.o. 
Na dzień 31.03.2013 r. został potrącony, wymagalny czynsz dzierżawny za okres 09-31.12.2012 r. i za m-c styczeń br. Odchylenie powstało na skutek ujęcia w harmonogramie czynszu za miesiąc luty br. </t>
  </si>
  <si>
    <t>Nieplanowane odsetki bankowe za I kw. 2013 r. naliczone od środków Funduszu Kolejowego zgromadzonych na rachunku bankowym, które Województwo otrzymało w latach 2010 - 2012.</t>
  </si>
  <si>
    <t>Dotacja otrzymywana od Wojewody Zachodniopomorskiego, którą Województwo, na podstawie zawartych umów, przekazuje przewoźnikom autobusowym wykonującym krajowe autobusowe przewozy paskażerskie w okresie od 01.01.2013 r. do 31.12.2013 r. Odchylenie powstało na skutek trudności w oszacowaniu wielkości dopłat do biletów ulgowych przekazywanych przewoźnikom drogowym.</t>
  </si>
  <si>
    <t>Dochody z tytułu obciążeń  lokatorów zajmujących mieszkania służbowe za ogrzewanie energię, wodę, ścieki i wywóz nieczystości, obciążeń za ochronę mienia ZZDW oraz obciążeń pracowników za korzystanie z telefonów w celach prywatnych. Wpływ dochód nie jest równomierny w ciągu roku. Odchylenie wynika z braku możliwości precyzyjnego oszacowania planowanych wpływów z tego tytułu (np. rozmowy telefoniczne).</t>
  </si>
  <si>
    <t>Dochody z tytułu sprzedaży drewna z wycinki drzew, złomu oraz sprzedaży środków trwałych. Odchylenie wynika z wydłużenia zimowych warunków atmosferycznych, podczas których prowadzone są tego typu prace.</t>
  </si>
  <si>
    <t>Powstałe odchylenie wynika z wcześniejszej, niż pierwotnie planowano wpłaty  I raty składki z tytułu umowy o udzielenie dotacji celowej na zadania bieące realizowane na podstawie porozumień (umów) między jednostakami samorządu terytorialnego, dokonanej przez Województwo Dolnośląskie. W poprzednich latach wpłaty te były dokonywane na początku II kwartału.</t>
  </si>
  <si>
    <t>047 0 - Wpływy z opłat za zarząd, użytkowanie i użytkowanie wieczyste nieruchomości</t>
  </si>
  <si>
    <t>Dochody z tytułu opłat czynszowych za dzierżawę i wynajem gruntów, lokali mieszkalnych, biurowych i użytkowych wpływają na podstawie zawartych umów i w dużej mierze uzależnione są od terminowych wpłat dokonywanych przez najemców i dzierżawców.</t>
  </si>
  <si>
    <t>Kwota wpływów uzależniona jest od ilości składanych zamówień o udostępnianie danych z wojewódzkiego zasobu geodezyjnego i kartograficznego oraz zamówień dot. sprzedaży map, materiałów oraz informacji z wojewódzkiego zasobu geodezyjnego i kartograficznego.</t>
  </si>
  <si>
    <t>Nieplanowane wpływy z tytułu sprzedaży samochodów służbowych Urzędu.</t>
  </si>
  <si>
    <t xml:space="preserve">Odchylenie dotyczy planowanych wpływów z partycypacji WUP w kosztach eksploatacji obiektu przy ul. Mickiewicza 41. Kwoty prognozowane w aktualizacji harmonogramu są rozbieżne z przewidywaną realizacją zadania, gdyż wynikają ze zmienności kwot faktur za dostawę mediów. Ponadto odchylenie wynika z  nieplanowanych zwrotów nadpłaconych przez UMWZ składek na ubezpieczenia społeczne pracowników oraz nieplanowanych wpływów z US, stanowiących wynagrodzenie platnika za terminowe wpłacanie podatku. </t>
  </si>
  <si>
    <t xml:space="preserve"> - </t>
  </si>
  <si>
    <t xml:space="preserve">Odchylenie wynika z faktu, że wysokość tych dochodów szacowana jest na podstawie dochodów z lat ubiegłych. </t>
  </si>
  <si>
    <t>Odchylenie dotyczy wpływów z tytułu zajęcia pasa drogowego, wynika z wydłużenia się zimowych warunków atmosferycznych, które wpłynęły na ograniczenie ilości wniosków o zajęcie pasa drogowego.</t>
  </si>
  <si>
    <t>Powstałe odchylenie wynika z zapisu art. 11 ustawy o dochodach jst, zgodnie z którym, środki stanowiące dochody jst, pobierane przez US, są odprowadzane na rachunek budżetu właściwej jst w terminie 14 dni od dnia, w którym wpłynęły na rachunek US. Sprawozdanie z wykonania planu dochodów jst sporządzane jest na podstawie sprawozdań US, natomiast harmonogram realizacji dochodów sporządza się na podstawie wpływów na rachunek UMWZ.</t>
  </si>
  <si>
    <t>Odchylenie powstało w związku z brakiem możliwości dokładnego ustalenia prognozowanych odsetek przewidzianych do uzyskania w poszczególnych miesiącach br. z powodu zmiennej wielkości środków lokowanych na rachunkach bankowych oraz zmiennego oprocentowania.</t>
  </si>
  <si>
    <t>Odchylenie powstało w związku z brakiem możliwości dokładnego ustalenia prognozowanych odsetek przewidzianych do uzyskania w poszczególnych miesiącach br. na rachunkach projektów realizowanych w ramach RPO, z powodu zmiennej wielkości środków lokowanych na rachunkach bankowych oraz zmiennego oprocentowania.</t>
  </si>
  <si>
    <t xml:space="preserve">W styczniu 2013 r. został złożony wniosek o refundację wydatków poniesionych w 2012 roku na projekt z zakresu turystyki realizowany w ramach RPO, jednak do końca I kwartału br. wnioskowana kwota refundacji nie wpłynęła. </t>
  </si>
  <si>
    <r>
      <t xml:space="preserve">Odchylenie powstało w związku ze wstrzymaniem płatności (środków z budżetu UE z EFRR) na zadania inwestycyjne realizowane w ramach RPO WZ z zakresu budowy i modernizacji dróg wojewódzkich, z uwagi na ponowne badania kwalifikowalności wydatków przez Instytucję Zarządzającą  dot. zad.  </t>
    </r>
    <r>
      <rPr>
        <i/>
        <sz val="11"/>
        <color indexed="8"/>
        <rFont val="Arial"/>
        <family val="2"/>
        <charset val="238"/>
      </rPr>
      <t>"Przebudowa drogi wojewódzkiej nr 110 na odcinku Lędzin-Cerkwica"</t>
    </r>
    <r>
      <rPr>
        <sz val="11"/>
        <color indexed="8"/>
        <rFont val="Arial"/>
        <family val="2"/>
        <charset val="238"/>
      </rPr>
      <t>.</t>
    </r>
  </si>
  <si>
    <t xml:space="preserve">Odchylenia związane są z dokonywanymi przez beneficjentów zwrotami dotacji celowej lat ubiegłych ramach PO KL. Procedura odzyskiwania omawianych środków jest złożona i trudno jest jednoznacznie ustalić moment, w którym beneficjent dokona zwrotu należnych kwot. </t>
  </si>
  <si>
    <t>Nieplanowane wpływy z tytułu odsetek od czasowo wolnych środków na rachunkach bankowych.</t>
  </si>
  <si>
    <t xml:space="preserve">Dotację zaplanowano na realizację projektu pn.: "Rozbudowa Szpitala Dziecięcego SPSZOZ "Zdroje" - utworzenie Zachodniopomorskiego Centrum Opieki nad Kobietą i Dzieckiem" (2010-2014). Z uwagi na konieczność aktualizacji harmonogramu rzeczowo - finansowego projektu wypłata środków w ramach dotacji z budżetu państwa nie została zrealizowana. Na konieczność aktualizowania harmonogramów miał wpływ  niski stopień realizacji wydatków zaplanowanych na 2012 rok dla ww. przedsięwzięcia powstałe w związku z trudnościami we współpracy z Wykonawcą projektu.  Zaawansowanie finansowe prac na koniec 2012 r. wynosiło około 35 %. Opóźnienia w realizacji umowy z firmą AGAPP spowodowało niedotrzymanie terminów pośrednich tzn.: oddania do użytku pawilonu 17 oraz łącznika 1A przynależnego do pawilonu nr 16. Inżynier Kontraktu zobowiązał Wykonawcę  do sporządzenia programu naprawczego umożliwiającego  terminowe zakończenia prac poszczególnych  etapów umowy. </t>
  </si>
  <si>
    <t xml:space="preserve">Nieplanowane dochody wynikają z realizacji umowy  sprzedaży rzeczy ruchomych zawartej pomiędzy Województwem Zachodniopomorskim a Przychodnią Portową. Z uwagi na konieczność aneksowania umowy, skutkującego zmianą harmonogramu spłaty, nie ujęto w planie na 2013 rok spodziewanych dochodów, stąd dokonana spłata raty spowodowała różnicę w harmonogramie względem planu .  </t>
  </si>
  <si>
    <t>Odchylenie wynika z błędnego zaksięgowania kwoty wpływu ze zwrotów dotacji, które skorygowano w kwietniu br.</t>
  </si>
  <si>
    <t>Odchylenie wynika z zaksięgowania odsetek wygenerowanych od środków zgromadzonych na rachunku projektu w ostatnim dniu miesiąca.</t>
  </si>
  <si>
    <t>001004002 - Różne opłaty</t>
  </si>
  <si>
    <t>Odchylenie dotyczy nieplanowanych  zwrotów odzyskanego przez Teatr Polski w Szczecinie  podatku VAT  od dotacji udzielonych na realizację następujących zadań:
-  "Rozbudowa Teatru Polskiego w Szczecinie" (86.112 zł),
-  "Zakup wyposażenia dla Teatru Polskiego w Szczecinie" (13.545 zł), 
-  "Zakup projektora multimedialnego dla Teatru Polskiego w Szczecinie" (4.441 zł),  oraz wyższego o 5.655 zł niż planowano w I kwartale zwrotu odzyskanego podatku VAT przez Operę na Zamku w Szczecinie od dotacji   na realizację zadania pn. "Przebudowa Opery na Zamku w Szczecinie".</t>
  </si>
  <si>
    <t>Wpłynęły dodatkowe nieplanowane dochody z tytułu zwrotu podatku VAT  od dotacji udzielonej Muzeum Narodowemu  na dofinansowanie realizacji zadania pn."Szczecin, Muzeum Narodowe (XVII i XIX w.): rozbudowa systemu sygnalizacji włamania i napadu (SSWiN)".</t>
  </si>
  <si>
    <t>Odchylenie jest skutkiem przedłużającej się procedury związanej z odzyskaniem podatku VAT od dotacji  udzielonej Muzeum Narodowemu na realizację zadania "Budowa pawilonu wystawowego służącego celom Centrum Dialogu Przełomy" w ramach RPO WZ (kwota mniejsza od założonej o 50.592 zł) oraz wynika z  nieplanowanych  zwrotów odzyskanego podatku VAT przez Muzeum Narodowe w Szczecinie w kwocie 9.861 zł  od dotacji udzielonych na realizację  zadań tj: „Zakup dzieł sztuki do zbiorów Muzeum Sztuki Współczesnej – Oddziału Muzeum Narodowego w Szczecinie” oraz „Zaginione – Ocalone. Szczecińska kolekcja starożytności pomorskich”.</t>
  </si>
  <si>
    <t>Nieplanowane dochody uzyskane z tytułu zwrotu części dotacji wykorzystanej niezgodnie z przeznaczeniem przez Zachodniopomorską Federację Sportu w Szczecinie, udzielonej na realizację zadań publicznych w zakresie kultury fizycznej.</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</si>
</sst>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5" formatCode="0.0%"/>
    <numFmt numFmtId="166" formatCode="0.0"/>
  </numFmts>
  <fonts count="58" x14ac:knownFonts="1">
    <font>
      <sz val="11"/>
      <color indexed="8"/>
      <name val="Calibri"/>
      <family val="2"/>
      <charset val="238"/>
    </font>
    <font>
      <sz val="11"/>
      <color theme="1"/>
      <name val="Calibri"/>
      <family val="2"/>
      <charset val="238"/>
      <scheme val="minor"/>
    </font>
    <font>
      <sz val="12"/>
      <name val="Arial"/>
      <family val="2"/>
      <charset val="238"/>
    </font>
    <font>
      <b/>
      <sz val="12"/>
      <name val="Arial"/>
      <family val="2"/>
      <charset val="238"/>
    </font>
    <font>
      <sz val="10"/>
      <name val="Arial"/>
      <family val="2"/>
      <charset val="238"/>
    </font>
    <font>
      <sz val="11"/>
      <color theme="1"/>
      <name val="Calibri"/>
      <family val="2"/>
      <charset val="238"/>
    </font>
    <font>
      <b/>
      <sz val="14"/>
      <color theme="1"/>
      <name val="Calibri"/>
      <family val="2"/>
      <charset val="238"/>
    </font>
    <font>
      <b/>
      <sz val="11"/>
      <color theme="1"/>
      <name val="Calibri"/>
      <family val="2"/>
      <charset val="238"/>
    </font>
    <font>
      <b/>
      <sz val="16"/>
      <color theme="1"/>
      <name val="Calibri"/>
      <family val="2"/>
      <charset val="238"/>
    </font>
    <font>
      <b/>
      <sz val="10"/>
      <color theme="1"/>
      <name val="Arial Narrow"/>
      <family val="2"/>
      <charset val="238"/>
    </font>
    <font>
      <sz val="8"/>
      <color theme="1"/>
      <name val="Arial"/>
      <family val="2"/>
      <charset val="238"/>
    </font>
    <font>
      <sz val="8"/>
      <color theme="1"/>
      <name val="Calibri"/>
      <family val="2"/>
      <charset val="238"/>
    </font>
    <font>
      <b/>
      <sz val="10"/>
      <color theme="1"/>
      <name val="Arial"/>
      <family val="2"/>
      <charset val="238"/>
    </font>
    <font>
      <sz val="10"/>
      <color theme="1"/>
      <name val="Arial"/>
      <family val="2"/>
      <charset val="238"/>
    </font>
    <font>
      <sz val="11"/>
      <color theme="1"/>
      <name val="Arial"/>
      <family val="2"/>
      <charset val="238"/>
    </font>
    <font>
      <i/>
      <sz val="11"/>
      <color theme="1"/>
      <name val="Arial"/>
      <family val="2"/>
      <charset val="238"/>
    </font>
    <font>
      <sz val="10.5"/>
      <color theme="1"/>
      <name val="Arial"/>
      <family val="2"/>
      <charset val="238"/>
    </font>
    <font>
      <sz val="1"/>
      <color theme="1"/>
      <name val="Arial"/>
      <family val="2"/>
      <charset val="238"/>
    </font>
    <font>
      <b/>
      <sz val="11"/>
      <color theme="1"/>
      <name val="Calibri"/>
      <family val="2"/>
      <charset val="238"/>
      <scheme val="minor"/>
    </font>
    <font>
      <b/>
      <sz val="20"/>
      <color theme="1"/>
      <name val="Arial CE"/>
      <charset val="238"/>
    </font>
    <font>
      <sz val="10"/>
      <color indexed="8"/>
      <name val="Arial"/>
      <family val="2"/>
      <charset val="238"/>
    </font>
    <font>
      <b/>
      <sz val="14"/>
      <color theme="1"/>
      <name val="Arial"/>
      <family val="2"/>
      <charset val="238"/>
    </font>
    <font>
      <b/>
      <sz val="18"/>
      <color theme="1"/>
      <name val="Arial"/>
      <family val="2"/>
    </font>
    <font>
      <sz val="10"/>
      <color rgb="FF000000"/>
      <name val="Arial"/>
      <family val="2"/>
      <charset val="238"/>
    </font>
    <font>
      <b/>
      <sz val="8"/>
      <color rgb="FF000000"/>
      <name val="Arial"/>
      <family val="2"/>
      <charset val="238"/>
    </font>
    <font>
      <b/>
      <sz val="11"/>
      <color rgb="FF000000"/>
      <name val="Arial"/>
      <family val="2"/>
      <charset val="238"/>
    </font>
    <font>
      <sz val="1"/>
      <color rgb="FF000000"/>
      <name val="Arial"/>
      <family val="2"/>
      <charset val="238"/>
    </font>
    <font>
      <b/>
      <sz val="12"/>
      <color rgb="FF000000"/>
      <name val="Arial"/>
      <family val="2"/>
      <charset val="238"/>
    </font>
    <font>
      <b/>
      <sz val="12"/>
      <color theme="1"/>
      <name val="Calibri"/>
      <family val="2"/>
      <charset val="238"/>
      <scheme val="minor"/>
    </font>
    <font>
      <b/>
      <sz val="9"/>
      <color rgb="FF000000"/>
      <name val="Arial"/>
      <family val="2"/>
      <charset val="238"/>
    </font>
    <font>
      <sz val="10"/>
      <color theme="1"/>
      <name val="Calibri"/>
      <family val="2"/>
      <charset val="238"/>
      <scheme val="minor"/>
    </font>
    <font>
      <sz val="9"/>
      <color rgb="FF000000"/>
      <name val="Arial"/>
      <family val="2"/>
      <charset val="238"/>
    </font>
    <font>
      <b/>
      <i/>
      <sz val="10"/>
      <color rgb="FF000000"/>
      <name val="Arial"/>
      <family val="2"/>
      <charset val="238"/>
    </font>
    <font>
      <b/>
      <i/>
      <sz val="11"/>
      <color rgb="FF000000"/>
      <name val="Arial"/>
      <family val="2"/>
      <charset val="238"/>
    </font>
    <font>
      <b/>
      <i/>
      <sz val="11"/>
      <color theme="1"/>
      <name val="Calibri"/>
      <family val="2"/>
      <charset val="238"/>
      <scheme val="minor"/>
    </font>
    <font>
      <b/>
      <sz val="12"/>
      <color theme="1"/>
      <name val="Arial"/>
      <family val="2"/>
      <charset val="238"/>
    </font>
    <font>
      <b/>
      <sz val="11"/>
      <color theme="1"/>
      <name val="Arial"/>
      <family val="2"/>
      <charset val="238"/>
    </font>
    <font>
      <sz val="11"/>
      <color rgb="FF000000"/>
      <name val="Arial"/>
      <family val="2"/>
      <charset val="238"/>
    </font>
    <font>
      <b/>
      <sz val="14"/>
      <name val="Arial"/>
      <family val="2"/>
      <charset val="238"/>
    </font>
    <font>
      <b/>
      <sz val="10"/>
      <color rgb="FF000000"/>
      <name val="Arial"/>
      <family val="2"/>
      <charset val="238"/>
    </font>
    <font>
      <sz val="8"/>
      <color rgb="FF000000"/>
      <name val="Arial"/>
      <family val="2"/>
      <charset val="238"/>
    </font>
    <font>
      <i/>
      <sz val="10"/>
      <color theme="1"/>
      <name val="Calibri"/>
      <family val="2"/>
      <charset val="238"/>
      <scheme val="minor"/>
    </font>
    <font>
      <i/>
      <sz val="11"/>
      <color theme="1"/>
      <name val="Calibri"/>
      <family val="2"/>
      <charset val="238"/>
      <scheme val="minor"/>
    </font>
    <font>
      <b/>
      <sz val="14"/>
      <color theme="1"/>
      <name val="Calibri"/>
      <family val="2"/>
      <charset val="238"/>
      <scheme val="minor"/>
    </font>
    <font>
      <sz val="9"/>
      <color theme="1"/>
      <name val="Arial"/>
      <family val="2"/>
      <charset val="238"/>
    </font>
    <font>
      <sz val="9"/>
      <color theme="1"/>
      <name val="Calibri"/>
      <family val="2"/>
      <charset val="238"/>
      <scheme val="minor"/>
    </font>
    <font>
      <b/>
      <i/>
      <sz val="10"/>
      <color theme="1"/>
      <name val="Arial"/>
      <family val="2"/>
      <charset val="238"/>
    </font>
    <font>
      <b/>
      <sz val="16"/>
      <color theme="1"/>
      <name val="Arial"/>
      <family val="2"/>
      <charset val="238"/>
    </font>
    <font>
      <b/>
      <sz val="8"/>
      <color theme="1"/>
      <name val="Arial"/>
      <family val="2"/>
      <charset val="238"/>
    </font>
    <font>
      <b/>
      <sz val="9"/>
      <color theme="1"/>
      <name val="Arial"/>
      <family val="2"/>
      <charset val="238"/>
    </font>
    <font>
      <sz val="12"/>
      <color theme="1"/>
      <name val="Arial"/>
      <family val="2"/>
      <charset val="238"/>
    </font>
    <font>
      <i/>
      <sz val="12"/>
      <color theme="1"/>
      <name val="Arial"/>
      <family val="2"/>
      <charset val="238"/>
    </font>
    <font>
      <i/>
      <sz val="10"/>
      <color theme="1"/>
      <name val="Arial"/>
      <family val="2"/>
      <charset val="238"/>
    </font>
    <font>
      <i/>
      <sz val="11"/>
      <color indexed="8"/>
      <name val="Arial"/>
      <family val="2"/>
      <charset val="238"/>
    </font>
    <font>
      <sz val="11"/>
      <color indexed="8"/>
      <name val="Arial"/>
      <family val="2"/>
      <charset val="238"/>
    </font>
    <font>
      <sz val="12"/>
      <color theme="1"/>
      <name val="Calibri"/>
      <family val="2"/>
      <charset val="238"/>
      <scheme val="minor"/>
    </font>
    <font>
      <b/>
      <sz val="16"/>
      <color rgb="FF000000"/>
      <name val="Arial"/>
      <family val="2"/>
      <charset val="238"/>
    </font>
    <font>
      <sz val="12"/>
      <color rgb="FF000000"/>
      <name val="Arial"/>
      <family val="2"/>
      <charset val="238"/>
    </font>
  </fonts>
  <fills count="18">
    <fill>
      <patternFill patternType="none"/>
    </fill>
    <fill>
      <patternFill patternType="gray125"/>
    </fill>
    <fill>
      <patternFill patternType="solid">
        <fgColor rgb="FFFFFFCC"/>
        <bgColor indexed="64"/>
      </patternFill>
    </fill>
    <fill>
      <patternFill patternType="solid">
        <fgColor rgb="FFC0C0C0"/>
        <bgColor indexed="64"/>
      </patternFill>
    </fill>
    <fill>
      <patternFill patternType="solid">
        <fgColor rgb="FFFFFFFF"/>
        <bgColor indexed="64"/>
      </patternFill>
    </fill>
    <fill>
      <patternFill patternType="solid">
        <fgColor rgb="FFF0F0F0"/>
        <bgColor indexed="64"/>
      </patternFill>
    </fill>
    <fill>
      <patternFill patternType="solid">
        <fgColor theme="0"/>
        <bgColor indexed="64"/>
      </patternFill>
    </fill>
    <fill>
      <patternFill patternType="solid">
        <fgColor theme="4" tint="0.59999389629810485"/>
        <bgColor indexed="64"/>
      </patternFill>
    </fill>
    <fill>
      <patternFill patternType="solid">
        <fgColor rgb="FFFFFFE1"/>
        <bgColor indexed="64"/>
      </patternFill>
    </fill>
    <fill>
      <patternFill patternType="solid">
        <fgColor theme="2" tint="-9.9978637043366805E-2"/>
        <bgColor indexed="64"/>
      </patternFill>
    </fill>
    <fill>
      <patternFill patternType="solid">
        <fgColor rgb="FF80808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6A6A6A"/>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6" tint="0.79998168889431442"/>
        <bgColor indexed="64"/>
      </patternFill>
    </fill>
  </fills>
  <borders count="7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rgb="FF000000"/>
      </top>
      <bottom style="thin">
        <color rgb="FF000000"/>
      </bottom>
      <diagonal/>
    </border>
    <border>
      <left style="thin">
        <color indexed="64"/>
      </left>
      <right/>
      <top/>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medium">
        <color indexed="64"/>
      </right>
      <top style="medium">
        <color rgb="FF000000"/>
      </top>
      <bottom style="medium">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style="thin">
        <color indexed="64"/>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0"/>
      </top>
      <bottom style="thin">
        <color indexed="0"/>
      </bottom>
      <diagonal/>
    </border>
    <border>
      <left style="thin">
        <color indexed="64"/>
      </left>
      <right style="thin">
        <color indexed="64"/>
      </right>
      <top style="thin">
        <color indexed="64"/>
      </top>
      <bottom style="thin">
        <color indexed="0"/>
      </bottom>
      <diagonal/>
    </border>
    <border>
      <left style="thin">
        <color indexed="64"/>
      </left>
      <right/>
      <top style="thin">
        <color indexed="64"/>
      </top>
      <bottom style="thin">
        <color indexed="0"/>
      </bottom>
      <diagonal/>
    </border>
    <border>
      <left/>
      <right style="thin">
        <color indexed="64"/>
      </right>
      <top style="thin">
        <color indexed="64"/>
      </top>
      <bottom style="thin">
        <color indexed="0"/>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style="thin">
        <color indexed="0"/>
      </top>
      <bottom style="thin">
        <color indexed="0"/>
      </bottom>
      <diagonal/>
    </border>
    <border>
      <left/>
      <right style="thin">
        <color indexed="64"/>
      </right>
      <top style="thin">
        <color indexed="0"/>
      </top>
      <bottom style="thin">
        <color indexed="0"/>
      </bottom>
      <diagonal/>
    </border>
    <border>
      <left/>
      <right style="thin">
        <color indexed="64"/>
      </right>
      <top/>
      <bottom/>
      <diagonal/>
    </border>
    <border>
      <left/>
      <right/>
      <top style="thin">
        <color indexed="0"/>
      </top>
      <bottom style="thin">
        <color indexed="0"/>
      </bottom>
      <diagonal/>
    </border>
    <border>
      <left style="thin">
        <color indexed="64"/>
      </left>
      <right/>
      <top/>
      <bottom style="thin">
        <color indexed="0"/>
      </bottom>
      <diagonal/>
    </border>
    <border>
      <left/>
      <right/>
      <top/>
      <bottom style="thin">
        <color indexed="0"/>
      </bottom>
      <diagonal/>
    </border>
    <border>
      <left/>
      <right style="thin">
        <color indexed="64"/>
      </right>
      <top/>
      <bottom style="thin">
        <color indexed="0"/>
      </bottom>
      <diagonal/>
    </border>
    <border>
      <left style="thin">
        <color indexed="64"/>
      </left>
      <right/>
      <top style="thin">
        <color indexed="0"/>
      </top>
      <bottom style="thin">
        <color indexed="64"/>
      </bottom>
      <diagonal/>
    </border>
    <border>
      <left/>
      <right/>
      <top style="thin">
        <color indexed="0"/>
      </top>
      <bottom style="thin">
        <color indexed="64"/>
      </bottom>
      <diagonal/>
    </border>
    <border>
      <left/>
      <right style="thin">
        <color indexed="64"/>
      </right>
      <top style="thin">
        <color indexed="0"/>
      </top>
      <bottom style="thin">
        <color indexed="64"/>
      </bottom>
      <diagonal/>
    </border>
    <border>
      <left/>
      <right/>
      <top style="thin">
        <color indexed="64"/>
      </top>
      <bottom style="thin">
        <color indexed="0"/>
      </bottom>
      <diagonal/>
    </border>
    <border>
      <left/>
      <right style="thin">
        <color indexed="64"/>
      </right>
      <top style="thin">
        <color indexed="0"/>
      </top>
      <bottom/>
      <diagonal/>
    </border>
    <border>
      <left/>
      <right/>
      <top style="thin">
        <color indexed="0"/>
      </top>
      <bottom/>
      <diagonal/>
    </border>
    <border>
      <left style="thin">
        <color indexed="64"/>
      </left>
      <right style="thin">
        <color indexed="64"/>
      </right>
      <top style="thin">
        <color indexed="0"/>
      </top>
      <bottom/>
      <diagonal/>
    </border>
    <border>
      <left style="thin">
        <color indexed="64"/>
      </left>
      <right/>
      <top style="thin">
        <color indexed="0"/>
      </top>
      <bottom/>
      <diagonal/>
    </border>
    <border>
      <left style="thin">
        <color indexed="64"/>
      </left>
      <right style="thin">
        <color indexed="64"/>
      </right>
      <top style="thin">
        <color indexed="0"/>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0"/>
      </bottom>
      <diagonal/>
    </border>
  </borders>
  <cellStyleXfs count="91">
    <xf numFmtId="0" fontId="0" fillId="0" borderId="0"/>
    <xf numFmtId="0" fontId="1" fillId="0" borderId="0"/>
    <xf numFmtId="0" fontId="20" fillId="0" borderId="0"/>
    <xf numFmtId="0" fontId="4" fillId="0" borderId="0"/>
    <xf numFmtId="0" fontId="23" fillId="4" borderId="0">
      <alignment horizontal="left" vertical="center"/>
    </xf>
    <xf numFmtId="0" fontId="24" fillId="8" borderId="0">
      <alignment horizontal="left"/>
    </xf>
    <xf numFmtId="0" fontId="26" fillId="8" borderId="0">
      <alignment horizontal="left" vertical="top"/>
    </xf>
    <xf numFmtId="0" fontId="4" fillId="0" borderId="40" applyNumberFormat="0" applyProtection="0">
      <alignment horizontal="left" vertical="center" wrapText="1"/>
    </xf>
    <xf numFmtId="0" fontId="29" fillId="8" borderId="0">
      <alignment horizontal="right"/>
    </xf>
    <xf numFmtId="0" fontId="23" fillId="4" borderId="0">
      <alignment horizontal="right" vertical="top"/>
    </xf>
    <xf numFmtId="0" fontId="23" fillId="4" borderId="0">
      <alignment horizontal="right" vertical="top"/>
    </xf>
    <xf numFmtId="9" fontId="1" fillId="0" borderId="0" applyFont="0" applyFill="0" applyBorder="0" applyAlignment="0" applyProtection="0"/>
    <xf numFmtId="0" fontId="39" fillId="10" borderId="0">
      <alignment horizontal="left" vertical="top"/>
    </xf>
    <xf numFmtId="0" fontId="39" fillId="10" borderId="0">
      <alignment horizontal="right" vertical="top"/>
    </xf>
    <xf numFmtId="0" fontId="39" fillId="10" borderId="0">
      <alignment horizontal="right" vertical="top"/>
    </xf>
    <xf numFmtId="0" fontId="39" fillId="3" borderId="0">
      <alignment horizontal="left" vertical="top"/>
    </xf>
    <xf numFmtId="0" fontId="39" fillId="3" borderId="0">
      <alignment horizontal="right" vertical="top"/>
    </xf>
    <xf numFmtId="0" fontId="39" fillId="3" borderId="0">
      <alignment horizontal="right" vertical="top"/>
    </xf>
    <xf numFmtId="0" fontId="23" fillId="4" borderId="0">
      <alignment horizontal="left" vertical="top"/>
    </xf>
    <xf numFmtId="0" fontId="23" fillId="5" borderId="0">
      <alignment horizontal="left" vertical="top"/>
    </xf>
    <xf numFmtId="0" fontId="23" fillId="5" borderId="0">
      <alignment horizontal="right" vertical="top"/>
    </xf>
    <xf numFmtId="0" fontId="23" fillId="5" borderId="0">
      <alignment horizontal="right" vertical="top"/>
    </xf>
    <xf numFmtId="0" fontId="23" fillId="4" borderId="0">
      <alignment horizontal="left" vertical="top"/>
    </xf>
    <xf numFmtId="0" fontId="26" fillId="13" borderId="0">
      <alignment horizontal="left" vertical="top"/>
    </xf>
    <xf numFmtId="0" fontId="24" fillId="13" borderId="0">
      <alignment horizontal="left" vertical="top"/>
    </xf>
    <xf numFmtId="0" fontId="26" fillId="13" borderId="0">
      <alignment horizontal="left" vertical="top"/>
    </xf>
    <xf numFmtId="0" fontId="39" fillId="13" borderId="0">
      <alignment horizontal="right" vertical="top"/>
    </xf>
    <xf numFmtId="0" fontId="39" fillId="13" borderId="0">
      <alignment horizontal="right" vertical="top"/>
    </xf>
    <xf numFmtId="0" fontId="26" fillId="8" borderId="0">
      <alignment horizontal="left" vertical="top"/>
    </xf>
    <xf numFmtId="0" fontId="29" fillId="8" borderId="0">
      <alignment horizontal="right"/>
    </xf>
    <xf numFmtId="0" fontId="39" fillId="13" borderId="0">
      <alignment horizontal="right" vertical="top"/>
    </xf>
    <xf numFmtId="0" fontId="26" fillId="8" borderId="0">
      <alignment horizontal="left" vertical="top"/>
    </xf>
    <xf numFmtId="0" fontId="39" fillId="10" borderId="0">
      <alignment horizontal="left" vertical="top"/>
    </xf>
    <xf numFmtId="0" fontId="39" fillId="10" borderId="0">
      <alignment horizontal="right" vertical="top"/>
    </xf>
    <xf numFmtId="0" fontId="39" fillId="10" borderId="0">
      <alignment horizontal="right" vertical="top"/>
    </xf>
    <xf numFmtId="0" fontId="39" fillId="3" borderId="0">
      <alignment horizontal="left" vertical="top"/>
    </xf>
    <xf numFmtId="0" fontId="39" fillId="3" borderId="0">
      <alignment horizontal="right" vertical="top"/>
    </xf>
    <xf numFmtId="0" fontId="39" fillId="3" borderId="0">
      <alignment horizontal="right" vertical="top"/>
    </xf>
    <xf numFmtId="0" fontId="23" fillId="5" borderId="0">
      <alignment horizontal="left" vertical="top"/>
    </xf>
    <xf numFmtId="0" fontId="23" fillId="5" borderId="0">
      <alignment horizontal="right" vertical="top"/>
    </xf>
    <xf numFmtId="0" fontId="23" fillId="5" borderId="0">
      <alignment horizontal="right" vertical="top"/>
    </xf>
    <xf numFmtId="0" fontId="23" fillId="4" borderId="0">
      <alignment horizontal="left" vertical="top"/>
    </xf>
    <xf numFmtId="0" fontId="23" fillId="4" borderId="0">
      <alignment horizontal="right" vertical="top"/>
    </xf>
    <xf numFmtId="0" fontId="23" fillId="4" borderId="0">
      <alignment horizontal="right" vertical="top"/>
    </xf>
    <xf numFmtId="0" fontId="26" fillId="13" borderId="0">
      <alignment horizontal="left" vertical="top"/>
    </xf>
    <xf numFmtId="0" fontId="26" fillId="13" borderId="0">
      <alignment horizontal="left" vertical="top"/>
    </xf>
    <xf numFmtId="0" fontId="24" fillId="13" borderId="0">
      <alignment horizontal="left" vertical="top"/>
    </xf>
    <xf numFmtId="0" fontId="39" fillId="13" borderId="0">
      <alignment horizontal="right" vertical="top"/>
    </xf>
    <xf numFmtId="0" fontId="26" fillId="13" borderId="0">
      <alignment horizontal="left" vertical="top"/>
    </xf>
    <xf numFmtId="0" fontId="23" fillId="4" borderId="0">
      <alignment horizontal="left" vertical="top"/>
    </xf>
    <xf numFmtId="0" fontId="23" fillId="4" borderId="0">
      <alignment horizontal="left" vertical="top"/>
    </xf>
    <xf numFmtId="0" fontId="24" fillId="8" borderId="0">
      <alignment horizontal="left"/>
    </xf>
    <xf numFmtId="0" fontId="24" fillId="8" borderId="0">
      <alignment horizontal="left"/>
    </xf>
    <xf numFmtId="0" fontId="24" fillId="8" borderId="0">
      <alignment horizontal="right"/>
    </xf>
    <xf numFmtId="0" fontId="29" fillId="8" borderId="0">
      <alignment horizontal="right"/>
    </xf>
    <xf numFmtId="0" fontId="23" fillId="5" borderId="0">
      <alignment horizontal="right" vertical="top"/>
    </xf>
    <xf numFmtId="43" fontId="1" fillId="0" borderId="0" applyFont="0" applyFill="0" applyBorder="0" applyAlignment="0" applyProtection="0"/>
    <xf numFmtId="0" fontId="39" fillId="10" borderId="0">
      <alignment horizontal="right" vertical="top"/>
    </xf>
    <xf numFmtId="0" fontId="39" fillId="3" borderId="0">
      <alignment horizontal="left" vertical="top"/>
    </xf>
    <xf numFmtId="0" fontId="39" fillId="3" borderId="0">
      <alignment horizontal="right" vertical="top"/>
    </xf>
    <xf numFmtId="0" fontId="23" fillId="5" borderId="0">
      <alignment horizontal="left" vertical="top"/>
    </xf>
    <xf numFmtId="0" fontId="23" fillId="5" borderId="0">
      <alignment horizontal="right" vertical="top"/>
    </xf>
    <xf numFmtId="0" fontId="1" fillId="0" borderId="0"/>
    <xf numFmtId="0" fontId="23" fillId="4" borderId="0">
      <alignment horizontal="right" vertical="top"/>
    </xf>
    <xf numFmtId="0" fontId="23" fillId="4" borderId="0">
      <alignment horizontal="left" vertical="top"/>
    </xf>
    <xf numFmtId="0" fontId="23" fillId="4" borderId="0">
      <alignment horizontal="right" vertical="top"/>
    </xf>
    <xf numFmtId="0" fontId="26" fillId="13" borderId="0">
      <alignment horizontal="left" vertical="top"/>
    </xf>
    <xf numFmtId="0" fontId="26" fillId="13" borderId="0">
      <alignment horizontal="left" vertical="top"/>
    </xf>
    <xf numFmtId="0" fontId="24" fillId="13" borderId="0">
      <alignment horizontal="left" vertical="top"/>
    </xf>
    <xf numFmtId="0" fontId="26" fillId="13" borderId="0">
      <alignment horizontal="left" vertical="top"/>
    </xf>
    <xf numFmtId="0" fontId="39" fillId="13" borderId="0">
      <alignment horizontal="right" vertical="top"/>
    </xf>
    <xf numFmtId="0" fontId="39" fillId="13" borderId="0">
      <alignment horizontal="right" vertical="top"/>
    </xf>
    <xf numFmtId="0" fontId="39" fillId="4" borderId="0">
      <alignment horizontal="center" vertical="top"/>
    </xf>
    <xf numFmtId="0" fontId="23" fillId="4" borderId="0">
      <alignment horizontal="right" vertical="top"/>
    </xf>
    <xf numFmtId="0" fontId="29" fillId="4" borderId="0">
      <alignment horizontal="right"/>
    </xf>
    <xf numFmtId="0" fontId="56" fillId="4" borderId="0">
      <alignment horizontal="center" vertical="top"/>
    </xf>
    <xf numFmtId="0" fontId="26" fillId="13" borderId="0">
      <alignment horizontal="left" vertical="top"/>
    </xf>
    <xf numFmtId="0" fontId="24" fillId="4" borderId="0">
      <alignment horizontal="left" vertical="top"/>
    </xf>
    <xf numFmtId="0" fontId="39" fillId="4" borderId="0">
      <alignment horizontal="right" vertical="top"/>
    </xf>
    <xf numFmtId="0" fontId="39" fillId="4" borderId="0">
      <alignment horizontal="right" vertical="top"/>
    </xf>
    <xf numFmtId="0" fontId="57" fillId="4" borderId="0">
      <alignment horizontal="left" vertical="top"/>
    </xf>
    <xf numFmtId="0" fontId="24" fillId="8" borderId="0">
      <alignment horizontal="left"/>
    </xf>
    <xf numFmtId="0" fontId="24" fillId="8" borderId="0">
      <alignment horizontal="right"/>
    </xf>
    <xf numFmtId="0" fontId="26" fillId="13" borderId="0">
      <alignment horizontal="left" vertical="top"/>
    </xf>
    <xf numFmtId="0" fontId="26" fillId="8" borderId="0">
      <alignment horizontal="left" vertical="top"/>
    </xf>
    <xf numFmtId="0" fontId="26" fillId="8" borderId="0">
      <alignment horizontal="left" vertical="top"/>
    </xf>
    <xf numFmtId="0" fontId="24" fillId="4" borderId="0">
      <alignment horizontal="left"/>
    </xf>
    <xf numFmtId="0" fontId="24" fillId="4" borderId="0">
      <alignment horizontal="left"/>
    </xf>
    <xf numFmtId="0" fontId="24" fillId="4" borderId="0">
      <alignment horizontal="right"/>
    </xf>
    <xf numFmtId="0" fontId="23" fillId="4" borderId="0">
      <alignment horizontal="left" vertical="top"/>
    </xf>
    <xf numFmtId="0" fontId="4" fillId="0" borderId="40" applyNumberFormat="0" applyProtection="0">
      <alignment horizontal="left" vertical="center" wrapText="1"/>
    </xf>
  </cellStyleXfs>
  <cellXfs count="875">
    <xf numFmtId="0" fontId="0" fillId="0" borderId="0" xfId="0"/>
    <xf numFmtId="0" fontId="5" fillId="0" borderId="0" xfId="0" applyFont="1"/>
    <xf numFmtId="0" fontId="6" fillId="0" borderId="0" xfId="0" applyFont="1" applyAlignment="1">
      <alignment horizontal="right"/>
    </xf>
    <xf numFmtId="0" fontId="7" fillId="0" borderId="0" xfId="0" applyFont="1" applyAlignment="1">
      <alignment horizontal="left"/>
    </xf>
    <xf numFmtId="0" fontId="5" fillId="0" borderId="0" xfId="0" applyFont="1" applyAlignment="1">
      <alignment horizontal="left"/>
    </xf>
    <xf numFmtId="0" fontId="9" fillId="2" borderId="17" xfId="0" applyNumberFormat="1" applyFont="1" applyFill="1" applyBorder="1" applyAlignment="1" applyProtection="1">
      <alignment horizontal="center" vertical="center" wrapText="1"/>
    </xf>
    <xf numFmtId="0" fontId="9" fillId="2" borderId="13" xfId="0" applyNumberFormat="1" applyFont="1" applyFill="1" applyBorder="1" applyAlignment="1" applyProtection="1">
      <alignment horizontal="center" vertical="center" wrapText="1"/>
    </xf>
    <xf numFmtId="0" fontId="9" fillId="2" borderId="18" xfId="0" applyNumberFormat="1" applyFont="1" applyFill="1" applyBorder="1" applyAlignment="1" applyProtection="1">
      <alignment horizontal="center" vertical="center" wrapText="1"/>
    </xf>
    <xf numFmtId="0" fontId="9" fillId="2" borderId="18"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6" xfId="0" applyNumberFormat="1" applyFont="1" applyFill="1" applyBorder="1" applyAlignment="1" applyProtection="1">
      <alignment horizontal="center" vertical="center" wrapText="1"/>
    </xf>
    <xf numFmtId="0" fontId="10" fillId="2" borderId="7" xfId="0" applyNumberFormat="1" applyFont="1" applyFill="1" applyBorder="1" applyAlignment="1" applyProtection="1">
      <alignment horizontal="center" vertical="center" wrapText="1"/>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xf>
    <xf numFmtId="0" fontId="11" fillId="0" borderId="0" xfId="0" applyFont="1"/>
    <xf numFmtId="3" fontId="12" fillId="3" borderId="3" xfId="0" applyNumberFormat="1" applyFont="1" applyFill="1" applyBorder="1" applyAlignment="1" applyProtection="1">
      <alignment horizontal="right" vertical="center" wrapText="1"/>
    </xf>
    <xf numFmtId="3" fontId="12" fillId="3" borderId="4" xfId="0" applyNumberFormat="1" applyFont="1" applyFill="1" applyBorder="1" applyAlignment="1" applyProtection="1">
      <alignment horizontal="right" vertical="center" wrapText="1"/>
    </xf>
    <xf numFmtId="2" fontId="12" fillId="3" borderId="4" xfId="0" applyNumberFormat="1" applyFont="1" applyFill="1" applyBorder="1" applyAlignment="1" applyProtection="1">
      <alignment horizontal="right" vertical="center" wrapText="1"/>
    </xf>
    <xf numFmtId="3" fontId="12" fillId="3" borderId="4" xfId="0" applyNumberFormat="1" applyFont="1" applyFill="1" applyBorder="1" applyAlignment="1" applyProtection="1">
      <alignment horizontal="left" vertical="center" wrapText="1"/>
    </xf>
    <xf numFmtId="3" fontId="5" fillId="0" borderId="0" xfId="0" applyNumberFormat="1" applyFont="1"/>
    <xf numFmtId="3" fontId="12" fillId="5" borderId="3" xfId="0" applyNumberFormat="1" applyFont="1" applyFill="1" applyBorder="1" applyAlignment="1" applyProtection="1">
      <alignment horizontal="right" vertical="center" wrapText="1"/>
    </xf>
    <xf numFmtId="3" fontId="12" fillId="5" borderId="4" xfId="0" applyNumberFormat="1" applyFont="1" applyFill="1" applyBorder="1" applyAlignment="1" applyProtection="1">
      <alignment horizontal="right" vertical="center" wrapText="1"/>
    </xf>
    <xf numFmtId="2" fontId="12" fillId="5" borderId="3" xfId="0" applyNumberFormat="1" applyFont="1" applyFill="1" applyBorder="1" applyAlignment="1" applyProtection="1">
      <alignment horizontal="right" vertical="center" wrapText="1"/>
    </xf>
    <xf numFmtId="3" fontId="12" fillId="5" borderId="4" xfId="0" applyNumberFormat="1" applyFont="1" applyFill="1" applyBorder="1" applyAlignment="1" applyProtection="1">
      <alignment horizontal="left" vertical="center" wrapText="1"/>
    </xf>
    <xf numFmtId="3" fontId="13" fillId="4" borderId="3" xfId="0" applyNumberFormat="1" applyFont="1" applyFill="1" applyBorder="1" applyAlignment="1" applyProtection="1">
      <alignment horizontal="right" vertical="center" wrapText="1"/>
    </xf>
    <xf numFmtId="3" fontId="13" fillId="4" borderId="4" xfId="0" applyNumberFormat="1" applyFont="1" applyFill="1" applyBorder="1" applyAlignment="1" applyProtection="1">
      <alignment horizontal="right" vertical="center" wrapText="1"/>
    </xf>
    <xf numFmtId="2" fontId="13" fillId="4" borderId="3" xfId="0" applyNumberFormat="1" applyFont="1" applyFill="1" applyBorder="1" applyAlignment="1" applyProtection="1">
      <alignment horizontal="right" vertical="center" wrapText="1"/>
    </xf>
    <xf numFmtId="3" fontId="14" fillId="4" borderId="4" xfId="0" applyNumberFormat="1" applyFont="1" applyFill="1" applyBorder="1" applyAlignment="1" applyProtection="1">
      <alignment horizontal="justify" vertical="center" wrapText="1"/>
    </xf>
    <xf numFmtId="3" fontId="14" fillId="4" borderId="4" xfId="0" applyNumberFormat="1" applyFont="1" applyFill="1" applyBorder="1" applyAlignment="1" applyProtection="1">
      <alignment horizontal="left" vertical="center" wrapText="1"/>
    </xf>
    <xf numFmtId="3" fontId="13" fillId="4" borderId="4" xfId="0" applyNumberFormat="1" applyFont="1" applyFill="1" applyBorder="1" applyAlignment="1" applyProtection="1">
      <alignment horizontal="left" vertical="center" wrapText="1"/>
    </xf>
    <xf numFmtId="0" fontId="13" fillId="4" borderId="20" xfId="0" applyNumberFormat="1" applyFont="1" applyFill="1" applyBorder="1" applyAlignment="1" applyProtection="1">
      <alignment vertical="center" wrapText="1"/>
    </xf>
    <xf numFmtId="0" fontId="13" fillId="4" borderId="0" xfId="0" applyNumberFormat="1" applyFont="1" applyFill="1" applyBorder="1" applyAlignment="1" applyProtection="1">
      <alignment horizontal="left" vertical="center" wrapText="1"/>
    </xf>
    <xf numFmtId="0" fontId="13" fillId="4" borderId="28" xfId="0" applyNumberFormat="1" applyFont="1" applyFill="1" applyBorder="1" applyAlignment="1" applyProtection="1">
      <alignment vertical="center" wrapText="1"/>
    </xf>
    <xf numFmtId="3" fontId="13" fillId="4" borderId="21" xfId="0" applyNumberFormat="1" applyFont="1" applyFill="1" applyBorder="1" applyAlignment="1" applyProtection="1">
      <alignment horizontal="right" vertical="center" wrapText="1"/>
    </xf>
    <xf numFmtId="3" fontId="13" fillId="4" borderId="22" xfId="0" applyNumberFormat="1" applyFont="1" applyFill="1" applyBorder="1" applyAlignment="1" applyProtection="1">
      <alignment horizontal="right" vertical="center" wrapText="1"/>
    </xf>
    <xf numFmtId="2" fontId="13" fillId="4" borderId="21" xfId="0" applyNumberFormat="1" applyFont="1" applyFill="1" applyBorder="1" applyAlignment="1" applyProtection="1">
      <alignment horizontal="right" vertical="center" wrapText="1"/>
    </xf>
    <xf numFmtId="3" fontId="14" fillId="4" borderId="22" xfId="0" applyNumberFormat="1" applyFont="1" applyFill="1" applyBorder="1" applyAlignment="1" applyProtection="1">
      <alignment horizontal="justify" vertical="center" wrapText="1"/>
    </xf>
    <xf numFmtId="0" fontId="13" fillId="4" borderId="30" xfId="0" applyNumberFormat="1" applyFont="1" applyFill="1" applyBorder="1" applyAlignment="1" applyProtection="1">
      <alignment vertical="center" wrapText="1"/>
    </xf>
    <xf numFmtId="3" fontId="13" fillId="4" borderId="33" xfId="0" applyNumberFormat="1" applyFont="1" applyFill="1" applyBorder="1" applyAlignment="1" applyProtection="1">
      <alignment horizontal="right" vertical="center" wrapText="1"/>
    </xf>
    <xf numFmtId="3" fontId="13" fillId="4" borderId="25" xfId="0" applyNumberFormat="1" applyFont="1" applyFill="1" applyBorder="1" applyAlignment="1" applyProtection="1">
      <alignment horizontal="right" vertical="center" wrapText="1"/>
    </xf>
    <xf numFmtId="2" fontId="13" fillId="4" borderId="33" xfId="0" applyNumberFormat="1" applyFont="1" applyFill="1" applyBorder="1" applyAlignment="1" applyProtection="1">
      <alignment horizontal="right" vertical="center" wrapText="1"/>
    </xf>
    <xf numFmtId="3" fontId="13" fillId="4" borderId="25" xfId="0" applyNumberFormat="1" applyFont="1" applyFill="1" applyBorder="1" applyAlignment="1" applyProtection="1">
      <alignment horizontal="left" vertical="center" wrapText="1"/>
    </xf>
    <xf numFmtId="3" fontId="13" fillId="4" borderId="4" xfId="0" applyNumberFormat="1" applyFont="1" applyFill="1" applyBorder="1" applyAlignment="1" applyProtection="1">
      <alignment vertical="center" wrapText="1"/>
    </xf>
    <xf numFmtId="0" fontId="13" fillId="4" borderId="26" xfId="0" applyNumberFormat="1" applyFont="1" applyFill="1" applyBorder="1" applyAlignment="1" applyProtection="1">
      <alignment vertical="center" wrapText="1"/>
    </xf>
    <xf numFmtId="2" fontId="12" fillId="3" borderId="3" xfId="0" applyNumberFormat="1" applyFont="1" applyFill="1" applyBorder="1" applyAlignment="1" applyProtection="1">
      <alignment horizontal="right" vertical="center" wrapText="1"/>
    </xf>
    <xf numFmtId="3" fontId="12" fillId="3" borderId="4" xfId="0" applyNumberFormat="1" applyFont="1" applyFill="1" applyBorder="1" applyAlignment="1" applyProtection="1">
      <alignment vertical="center" wrapText="1"/>
    </xf>
    <xf numFmtId="3" fontId="12" fillId="3" borderId="3" xfId="0" applyNumberFormat="1" applyFont="1" applyFill="1" applyBorder="1" applyAlignment="1" applyProtection="1">
      <alignment vertical="center" wrapText="1"/>
    </xf>
    <xf numFmtId="0" fontId="13" fillId="4" borderId="20" xfId="0" applyNumberFormat="1" applyFont="1" applyFill="1" applyBorder="1" applyAlignment="1" applyProtection="1">
      <alignment horizontal="left" vertical="center" wrapText="1"/>
    </xf>
    <xf numFmtId="3" fontId="12" fillId="5" borderId="4" xfId="0" applyNumberFormat="1" applyFont="1" applyFill="1" applyBorder="1" applyAlignment="1" applyProtection="1">
      <alignment vertical="center" wrapText="1"/>
    </xf>
    <xf numFmtId="3" fontId="12" fillId="5" borderId="3" xfId="0" applyNumberFormat="1" applyFont="1" applyFill="1" applyBorder="1" applyAlignment="1" applyProtection="1">
      <alignment vertical="center" wrapText="1"/>
    </xf>
    <xf numFmtId="4" fontId="12" fillId="3" borderId="3" xfId="0" applyNumberFormat="1" applyFont="1" applyFill="1" applyBorder="1" applyAlignment="1" applyProtection="1">
      <alignment horizontal="right" vertical="center" wrapText="1"/>
    </xf>
    <xf numFmtId="0" fontId="13" fillId="4" borderId="27" xfId="0" applyNumberFormat="1" applyFont="1" applyFill="1" applyBorder="1" applyAlignment="1" applyProtection="1">
      <alignment vertical="center" wrapText="1"/>
    </xf>
    <xf numFmtId="4" fontId="12" fillId="5" borderId="3" xfId="0" applyNumberFormat="1" applyFont="1" applyFill="1" applyBorder="1" applyAlignment="1" applyProtection="1">
      <alignment horizontal="right" vertical="center" wrapText="1"/>
    </xf>
    <xf numFmtId="4" fontId="13" fillId="4" borderId="3" xfId="0" applyNumberFormat="1" applyFont="1" applyFill="1" applyBorder="1" applyAlignment="1" applyProtection="1">
      <alignment horizontal="right" vertical="center" wrapText="1"/>
    </xf>
    <xf numFmtId="0" fontId="13" fillId="4" borderId="29" xfId="0" applyNumberFormat="1" applyFont="1" applyFill="1" applyBorder="1" applyAlignment="1" applyProtection="1">
      <alignment vertical="center" wrapText="1"/>
    </xf>
    <xf numFmtId="0" fontId="13" fillId="4" borderId="10" xfId="0" applyNumberFormat="1" applyFont="1" applyFill="1" applyBorder="1" applyAlignment="1" applyProtection="1">
      <alignment vertical="center" wrapText="1"/>
    </xf>
    <xf numFmtId="0" fontId="13" fillId="4" borderId="37" xfId="0" applyNumberFormat="1" applyFont="1" applyFill="1" applyBorder="1" applyAlignment="1" applyProtection="1">
      <alignment vertical="center" wrapText="1"/>
    </xf>
    <xf numFmtId="4" fontId="13" fillId="4" borderId="21" xfId="0" applyNumberFormat="1" applyFont="1" applyFill="1" applyBorder="1" applyAlignment="1" applyProtection="1">
      <alignment horizontal="right" vertical="center" wrapText="1"/>
    </xf>
    <xf numFmtId="3" fontId="13" fillId="4" borderId="22" xfId="0" applyNumberFormat="1" applyFont="1" applyFill="1" applyBorder="1" applyAlignment="1" applyProtection="1">
      <alignment horizontal="left" vertical="center" wrapText="1"/>
    </xf>
    <xf numFmtId="4" fontId="13" fillId="4" borderId="33" xfId="0" applyNumberFormat="1" applyFont="1" applyFill="1" applyBorder="1" applyAlignment="1" applyProtection="1">
      <alignment horizontal="right" vertical="center" wrapText="1"/>
    </xf>
    <xf numFmtId="3" fontId="14" fillId="4" borderId="25" xfId="0" applyNumberFormat="1" applyFont="1" applyFill="1" applyBorder="1" applyAlignment="1" applyProtection="1">
      <alignment horizontal="justify" vertical="center" wrapText="1"/>
    </xf>
    <xf numFmtId="0" fontId="5" fillId="0" borderId="0" xfId="0" applyFont="1" applyAlignment="1">
      <alignment horizontal="left" vertical="top"/>
    </xf>
    <xf numFmtId="0" fontId="13" fillId="4" borderId="34" xfId="0" applyNumberFormat="1" applyFont="1" applyFill="1" applyBorder="1" applyAlignment="1" applyProtection="1">
      <alignment vertical="center" wrapText="1"/>
    </xf>
    <xf numFmtId="3" fontId="13" fillId="4" borderId="22" xfId="0" applyNumberFormat="1" applyFont="1" applyFill="1" applyBorder="1" applyAlignment="1" applyProtection="1">
      <alignment vertical="center" wrapText="1"/>
    </xf>
    <xf numFmtId="3" fontId="13" fillId="4" borderId="25" xfId="0" applyNumberFormat="1" applyFont="1" applyFill="1" applyBorder="1" applyAlignment="1" applyProtection="1">
      <alignment vertical="center" wrapText="1"/>
    </xf>
    <xf numFmtId="3" fontId="16" fillId="4" borderId="4" xfId="0" applyNumberFormat="1" applyFont="1" applyFill="1" applyBorder="1" applyAlignment="1" applyProtection="1">
      <alignment horizontal="justify" vertical="center" wrapText="1"/>
    </xf>
    <xf numFmtId="0" fontId="5" fillId="0" borderId="0" xfId="0" applyFont="1" applyAlignment="1">
      <alignment vertical="top" wrapText="1"/>
    </xf>
    <xf numFmtId="3" fontId="14" fillId="6" borderId="4" xfId="0" applyNumberFormat="1" applyFont="1" applyFill="1" applyBorder="1" applyAlignment="1" applyProtection="1">
      <alignment horizontal="justify" vertical="center" wrapText="1"/>
    </xf>
    <xf numFmtId="0" fontId="13" fillId="4" borderId="8" xfId="0" applyNumberFormat="1" applyFont="1" applyFill="1" applyBorder="1" applyAlignment="1" applyProtection="1">
      <alignment horizontal="left" vertical="center" wrapText="1"/>
    </xf>
    <xf numFmtId="3" fontId="12" fillId="5" borderId="33" xfId="0" applyNumberFormat="1" applyFont="1" applyFill="1" applyBorder="1" applyAlignment="1" applyProtection="1">
      <alignment horizontal="right" vertical="center" wrapText="1"/>
    </xf>
    <xf numFmtId="3" fontId="12" fillId="5" borderId="25" xfId="0" applyNumberFormat="1" applyFont="1" applyFill="1" applyBorder="1" applyAlignment="1" applyProtection="1">
      <alignment horizontal="right" vertical="center" wrapText="1"/>
    </xf>
    <xf numFmtId="2" fontId="12" fillId="5" borderId="33" xfId="0" applyNumberFormat="1" applyFont="1" applyFill="1" applyBorder="1" applyAlignment="1" applyProtection="1">
      <alignment horizontal="right" vertical="center" wrapText="1"/>
    </xf>
    <xf numFmtId="3" fontId="12" fillId="5" borderId="25" xfId="0" applyNumberFormat="1" applyFont="1" applyFill="1" applyBorder="1" applyAlignment="1" applyProtection="1">
      <alignment horizontal="left" vertical="center" wrapText="1"/>
    </xf>
    <xf numFmtId="3" fontId="14" fillId="6" borderId="25" xfId="0" applyNumberFormat="1" applyFont="1" applyFill="1" applyBorder="1" applyAlignment="1" applyProtection="1">
      <alignment horizontal="justify" vertical="center" wrapText="1"/>
    </xf>
    <xf numFmtId="0" fontId="14" fillId="6" borderId="13" xfId="0" applyFont="1" applyFill="1" applyBorder="1" applyAlignment="1">
      <alignment horizontal="justify" vertical="center" wrapText="1"/>
    </xf>
    <xf numFmtId="3" fontId="12" fillId="5" borderId="24" xfId="0" applyNumberFormat="1" applyFont="1" applyFill="1" applyBorder="1" applyAlignment="1" applyProtection="1">
      <alignment horizontal="left" vertical="center" wrapText="1"/>
    </xf>
    <xf numFmtId="0" fontId="14" fillId="4" borderId="13" xfId="0" applyFont="1" applyFill="1" applyBorder="1" applyAlignment="1">
      <alignment horizontal="justify" vertical="center" wrapText="1"/>
    </xf>
    <xf numFmtId="0" fontId="14" fillId="4" borderId="23" xfId="0" applyFont="1" applyFill="1" applyBorder="1" applyAlignment="1">
      <alignment horizontal="justify" vertical="center" wrapText="1"/>
    </xf>
    <xf numFmtId="0" fontId="14" fillId="0" borderId="4" xfId="0" applyFont="1" applyBorder="1" applyAlignment="1">
      <alignment horizontal="justify" vertical="center" wrapText="1"/>
    </xf>
    <xf numFmtId="0" fontId="17" fillId="7" borderId="10" xfId="0" applyNumberFormat="1" applyFont="1" applyFill="1" applyBorder="1" applyAlignment="1" applyProtection="1">
      <alignment horizontal="left" vertical="top" wrapText="1"/>
    </xf>
    <xf numFmtId="3" fontId="12" fillId="7" borderId="21" xfId="0" applyNumberFormat="1" applyFont="1" applyFill="1" applyBorder="1" applyAlignment="1" applyProtection="1">
      <alignment vertical="center" wrapText="1"/>
    </xf>
    <xf numFmtId="2" fontId="12" fillId="7" borderId="22" xfId="0" applyNumberFormat="1" applyFont="1" applyFill="1" applyBorder="1" applyAlignment="1" applyProtection="1">
      <alignment horizontal="right" vertical="center" wrapText="1"/>
    </xf>
    <xf numFmtId="3" fontId="12" fillId="7" borderId="12" xfId="0" applyNumberFormat="1" applyFont="1" applyFill="1" applyBorder="1" applyAlignment="1" applyProtection="1">
      <alignment horizontal="left" vertical="center" wrapText="1"/>
    </xf>
    <xf numFmtId="3" fontId="14" fillId="4" borderId="24" xfId="0" applyNumberFormat="1" applyFont="1" applyFill="1" applyBorder="1" applyAlignment="1" applyProtection="1">
      <alignment horizontal="justify" vertical="center" wrapText="1"/>
    </xf>
    <xf numFmtId="3" fontId="14" fillId="4" borderId="25" xfId="0" applyNumberFormat="1" applyFont="1" applyFill="1" applyBorder="1" applyAlignment="1" applyProtection="1">
      <alignment horizontal="justify" vertical="center" wrapText="1"/>
    </xf>
    <xf numFmtId="0" fontId="9" fillId="2" borderId="14" xfId="0" applyNumberFormat="1" applyFont="1" applyFill="1" applyBorder="1" applyAlignment="1" applyProtection="1">
      <alignment horizontal="center" vertical="center" wrapText="1"/>
    </xf>
    <xf numFmtId="0" fontId="9" fillId="2" borderId="15" xfId="0" applyNumberFormat="1" applyFont="1" applyFill="1" applyBorder="1" applyAlignment="1" applyProtection="1">
      <alignment horizontal="center" vertical="center" wrapText="1"/>
    </xf>
    <xf numFmtId="0" fontId="12" fillId="7" borderId="8" xfId="0" applyNumberFormat="1" applyFont="1" applyFill="1" applyBorder="1" applyAlignment="1" applyProtection="1">
      <alignment horizontal="center" vertical="center" wrapText="1"/>
    </xf>
    <xf numFmtId="0" fontId="12" fillId="7" borderId="9" xfId="0" applyNumberFormat="1" applyFont="1" applyFill="1" applyBorder="1" applyAlignment="1" applyProtection="1">
      <alignment horizontal="center" vertical="center" wrapText="1"/>
    </xf>
    <xf numFmtId="0" fontId="9" fillId="2" borderId="16" xfId="0" applyNumberFormat="1" applyFont="1" applyFill="1" applyBorder="1" applyAlignment="1" applyProtection="1">
      <alignment horizontal="center" vertical="center" wrapText="1"/>
    </xf>
    <xf numFmtId="0" fontId="10" fillId="2" borderId="11" xfId="0" applyNumberFormat="1" applyFont="1" applyFill="1" applyBorder="1" applyAlignment="1" applyProtection="1">
      <alignment horizontal="center" vertical="top" wrapText="1"/>
    </xf>
    <xf numFmtId="0" fontId="10" fillId="2" borderId="6" xfId="0" applyNumberFormat="1" applyFont="1" applyFill="1" applyBorder="1" applyAlignment="1" applyProtection="1">
      <alignment horizontal="center" vertical="top" wrapText="1"/>
    </xf>
    <xf numFmtId="0" fontId="10" fillId="2" borderId="5" xfId="0" applyNumberFormat="1" applyFont="1" applyFill="1" applyBorder="1" applyAlignment="1" applyProtection="1">
      <alignment horizontal="center" vertical="top" wrapText="1"/>
    </xf>
    <xf numFmtId="0" fontId="8" fillId="0" borderId="0" xfId="0" applyFont="1" applyAlignment="1">
      <alignment horizontal="center" vertical="center" wrapText="1"/>
    </xf>
    <xf numFmtId="0" fontId="8" fillId="0" borderId="0" xfId="0" applyFont="1" applyAlignment="1">
      <alignment horizontal="center" vertical="center"/>
    </xf>
    <xf numFmtId="0" fontId="6" fillId="0" borderId="0" xfId="0" applyFont="1" applyAlignment="1">
      <alignment horizontal="center" vertical="center"/>
    </xf>
    <xf numFmtId="0" fontId="13" fillId="4" borderId="1" xfId="0" applyNumberFormat="1" applyFont="1" applyFill="1" applyBorder="1" applyAlignment="1" applyProtection="1">
      <alignment horizontal="left" vertical="center" wrapText="1"/>
    </xf>
    <xf numFmtId="0" fontId="13" fillId="4" borderId="2" xfId="0" applyNumberFormat="1" applyFont="1" applyFill="1" applyBorder="1" applyAlignment="1" applyProtection="1">
      <alignment horizontal="left" vertical="center" wrapText="1"/>
    </xf>
    <xf numFmtId="0" fontId="13" fillId="4" borderId="3" xfId="0" applyNumberFormat="1" applyFont="1" applyFill="1" applyBorder="1" applyAlignment="1" applyProtection="1">
      <alignment horizontal="left" vertical="center" wrapText="1"/>
    </xf>
    <xf numFmtId="0" fontId="12" fillId="3" borderId="19" xfId="0" applyNumberFormat="1" applyFont="1" applyFill="1" applyBorder="1" applyAlignment="1" applyProtection="1">
      <alignment horizontal="left" vertical="center" wrapText="1"/>
    </xf>
    <xf numFmtId="0" fontId="12" fillId="3" borderId="2" xfId="0" applyNumberFormat="1" applyFont="1" applyFill="1" applyBorder="1" applyAlignment="1" applyProtection="1">
      <alignment horizontal="left" vertical="center" wrapText="1"/>
    </xf>
    <xf numFmtId="0" fontId="12" fillId="3" borderId="3" xfId="0" applyNumberFormat="1" applyFont="1" applyFill="1" applyBorder="1" applyAlignment="1" applyProtection="1">
      <alignment horizontal="left" vertical="center" wrapText="1"/>
    </xf>
    <xf numFmtId="0" fontId="13" fillId="4" borderId="20" xfId="0" applyNumberFormat="1" applyFont="1" applyFill="1" applyBorder="1" applyAlignment="1" applyProtection="1">
      <alignment horizontal="left" vertical="center" wrapText="1"/>
    </xf>
    <xf numFmtId="0" fontId="12" fillId="5" borderId="1" xfId="0" applyNumberFormat="1" applyFont="1" applyFill="1" applyBorder="1" applyAlignment="1" applyProtection="1">
      <alignment horizontal="left" vertical="center" wrapText="1"/>
    </xf>
    <xf numFmtId="0" fontId="12" fillId="5" borderId="2" xfId="0" applyNumberFormat="1" applyFont="1" applyFill="1" applyBorder="1" applyAlignment="1" applyProtection="1">
      <alignment horizontal="left" vertical="center" wrapText="1"/>
    </xf>
    <xf numFmtId="0" fontId="12" fillId="5" borderId="3" xfId="0" applyNumberFormat="1" applyFont="1" applyFill="1" applyBorder="1" applyAlignment="1" applyProtection="1">
      <alignment horizontal="left" vertical="center" wrapText="1"/>
    </xf>
    <xf numFmtId="0" fontId="13" fillId="4" borderId="0" xfId="0" applyNumberFormat="1" applyFont="1" applyFill="1" applyBorder="1" applyAlignment="1" applyProtection="1">
      <alignment horizontal="left" vertical="center" wrapText="1"/>
    </xf>
    <xf numFmtId="0" fontId="13" fillId="4" borderId="35" xfId="0" applyNumberFormat="1" applyFont="1" applyFill="1" applyBorder="1" applyAlignment="1" applyProtection="1">
      <alignment horizontal="left" vertical="center" wrapText="1"/>
    </xf>
    <xf numFmtId="0" fontId="13" fillId="4" borderId="36" xfId="0" applyNumberFormat="1" applyFont="1" applyFill="1" applyBorder="1" applyAlignment="1" applyProtection="1">
      <alignment horizontal="left" vertical="center" wrapText="1"/>
    </xf>
    <xf numFmtId="0" fontId="13" fillId="4" borderId="21" xfId="0" applyNumberFormat="1" applyFont="1" applyFill="1" applyBorder="1" applyAlignment="1" applyProtection="1">
      <alignment horizontal="left" vertical="center" wrapText="1"/>
    </xf>
    <xf numFmtId="0" fontId="13" fillId="4" borderId="31" xfId="0" applyNumberFormat="1" applyFont="1" applyFill="1" applyBorder="1" applyAlignment="1" applyProtection="1">
      <alignment horizontal="left" vertical="center" wrapText="1"/>
    </xf>
    <xf numFmtId="0" fontId="13" fillId="4" borderId="32" xfId="0" applyNumberFormat="1" applyFont="1" applyFill="1" applyBorder="1" applyAlignment="1" applyProtection="1">
      <alignment horizontal="left" vertical="center" wrapText="1"/>
    </xf>
    <xf numFmtId="0" fontId="13" fillId="4" borderId="33" xfId="0" applyNumberFormat="1" applyFont="1" applyFill="1" applyBorder="1" applyAlignment="1" applyProtection="1">
      <alignment horizontal="left" vertical="center" wrapText="1"/>
    </xf>
    <xf numFmtId="0" fontId="12" fillId="5" borderId="31" xfId="0" applyNumberFormat="1" applyFont="1" applyFill="1" applyBorder="1" applyAlignment="1" applyProtection="1">
      <alignment horizontal="left" vertical="center" wrapText="1"/>
    </xf>
    <xf numFmtId="0" fontId="13" fillId="4" borderId="1" xfId="0" applyNumberFormat="1" applyFont="1" applyFill="1" applyBorder="1" applyAlignment="1" applyProtection="1">
      <alignment horizontal="left" vertical="center"/>
    </xf>
    <xf numFmtId="0" fontId="13" fillId="4" borderId="2" xfId="0" applyNumberFormat="1" applyFont="1" applyFill="1" applyBorder="1" applyAlignment="1" applyProtection="1">
      <alignment horizontal="left" vertical="center"/>
    </xf>
    <xf numFmtId="0" fontId="13" fillId="4" borderId="3" xfId="0" applyNumberFormat="1" applyFont="1" applyFill="1" applyBorder="1" applyAlignment="1" applyProtection="1">
      <alignment horizontal="left" vertical="center"/>
    </xf>
    <xf numFmtId="0" fontId="12" fillId="5" borderId="32" xfId="0" applyNumberFormat="1" applyFont="1" applyFill="1" applyBorder="1" applyAlignment="1" applyProtection="1">
      <alignment horizontal="left" vertical="center" wrapText="1"/>
    </xf>
    <xf numFmtId="0" fontId="12" fillId="5" borderId="33" xfId="0" applyNumberFormat="1" applyFont="1" applyFill="1" applyBorder="1" applyAlignment="1" applyProtection="1">
      <alignment horizontal="left" vertical="center" wrapText="1"/>
    </xf>
    <xf numFmtId="0" fontId="13" fillId="4" borderId="10" xfId="0" applyNumberFormat="1" applyFont="1" applyFill="1" applyBorder="1" applyAlignment="1" applyProtection="1">
      <alignment horizontal="left" vertical="center" wrapText="1"/>
    </xf>
    <xf numFmtId="0" fontId="13" fillId="4" borderId="37" xfId="0" applyNumberFormat="1" applyFont="1" applyFill="1" applyBorder="1" applyAlignment="1" applyProtection="1">
      <alignment horizontal="left" vertical="center" wrapText="1"/>
    </xf>
    <xf numFmtId="0" fontId="19" fillId="0" borderId="0" xfId="1" applyFont="1" applyAlignment="1">
      <alignment horizontal="left" vertical="center" wrapText="1"/>
    </xf>
    <xf numFmtId="0" fontId="13" fillId="0" borderId="0" xfId="2" applyFont="1"/>
    <xf numFmtId="49" fontId="13" fillId="0" borderId="0" xfId="3" applyNumberFormat="1" applyFont="1" applyFill="1" applyAlignment="1">
      <alignment vertical="center"/>
    </xf>
    <xf numFmtId="49" fontId="13" fillId="0" borderId="0" xfId="3" applyNumberFormat="1" applyFont="1" applyFill="1" applyAlignment="1">
      <alignment horizontal="center" vertical="center"/>
    </xf>
    <xf numFmtId="49" fontId="13" fillId="0" borderId="0" xfId="3" applyNumberFormat="1" applyFont="1" applyFill="1" applyAlignment="1">
      <alignment horizontal="center" vertical="center" wrapText="1"/>
    </xf>
    <xf numFmtId="165" fontId="21" fillId="0" borderId="0" xfId="1" applyNumberFormat="1" applyFont="1" applyAlignment="1">
      <alignment horizontal="right" vertical="center"/>
    </xf>
    <xf numFmtId="0" fontId="13" fillId="0" borderId="0" xfId="3" applyFont="1" applyFill="1" applyAlignment="1"/>
    <xf numFmtId="165" fontId="21" fillId="0" borderId="0" xfId="1" applyNumberFormat="1" applyFont="1" applyAlignment="1">
      <alignment vertical="center"/>
    </xf>
    <xf numFmtId="0" fontId="13" fillId="0" borderId="0" xfId="2" applyFont="1" applyAlignment="1"/>
    <xf numFmtId="0" fontId="22" fillId="0" borderId="0" xfId="1" applyFont="1" applyFill="1" applyAlignment="1">
      <alignment horizontal="left" vertical="center"/>
    </xf>
    <xf numFmtId="0" fontId="22" fillId="0" borderId="0" xfId="1" applyFont="1" applyFill="1" applyAlignment="1">
      <alignment horizontal="left"/>
    </xf>
    <xf numFmtId="0" fontId="1" fillId="0" borderId="0" xfId="1" applyAlignment="1">
      <alignment wrapText="1"/>
    </xf>
    <xf numFmtId="0" fontId="23" fillId="4" borderId="0" xfId="4" quotePrefix="1" applyAlignment="1">
      <alignment horizontal="left" vertical="center" wrapText="1"/>
    </xf>
    <xf numFmtId="0" fontId="1" fillId="0" borderId="0" xfId="1" applyAlignment="1">
      <alignment wrapText="1"/>
    </xf>
    <xf numFmtId="0" fontId="25" fillId="2" borderId="38" xfId="5" quotePrefix="1" applyFont="1" applyFill="1" applyBorder="1" applyAlignment="1">
      <alignment horizontal="center" vertical="center"/>
    </xf>
    <xf numFmtId="0" fontId="25" fillId="2" borderId="39" xfId="5" quotePrefix="1" applyFont="1" applyFill="1" applyBorder="1" applyAlignment="1">
      <alignment horizontal="center" vertical="center"/>
    </xf>
    <xf numFmtId="0" fontId="25" fillId="2" borderId="17" xfId="5" quotePrefix="1" applyFont="1" applyFill="1" applyBorder="1" applyAlignment="1">
      <alignment horizontal="center" vertical="center"/>
    </xf>
    <xf numFmtId="0" fontId="27" fillId="2" borderId="39" xfId="6" quotePrefix="1" applyFont="1" applyFill="1" applyBorder="1" applyAlignment="1">
      <alignment horizontal="center" vertical="center" wrapText="1"/>
    </xf>
    <xf numFmtId="0" fontId="28" fillId="2" borderId="39" xfId="1" applyFont="1" applyFill="1" applyBorder="1" applyAlignment="1">
      <alignment horizontal="center" vertical="center" wrapText="1"/>
    </xf>
    <xf numFmtId="0" fontId="28" fillId="2" borderId="17" xfId="1" applyFont="1" applyFill="1" applyBorder="1" applyAlignment="1">
      <alignment horizontal="center" vertical="center" wrapText="1"/>
    </xf>
    <xf numFmtId="0" fontId="12" fillId="2" borderId="18" xfId="7" quotePrefix="1" applyFont="1" applyFill="1" applyBorder="1" applyAlignment="1" applyProtection="1">
      <alignment horizontal="center" vertical="center" wrapText="1"/>
      <protection locked="0"/>
    </xf>
    <xf numFmtId="0" fontId="29" fillId="2" borderId="38" xfId="8" quotePrefix="1" applyFill="1" applyBorder="1" applyAlignment="1">
      <alignment horizontal="center" vertical="center" wrapText="1"/>
    </xf>
    <xf numFmtId="0" fontId="29" fillId="2" borderId="17" xfId="8" quotePrefix="1" applyFill="1" applyBorder="1" applyAlignment="1">
      <alignment horizontal="center" vertical="center" wrapText="1"/>
    </xf>
    <xf numFmtId="0" fontId="25" fillId="2" borderId="10" xfId="5" quotePrefix="1" applyFont="1" applyFill="1" applyBorder="1" applyAlignment="1">
      <alignment horizontal="center" vertical="center"/>
    </xf>
    <xf numFmtId="0" fontId="25" fillId="2" borderId="8" xfId="5" quotePrefix="1" applyFont="1" applyFill="1" applyBorder="1" applyAlignment="1">
      <alignment horizontal="center" vertical="center"/>
    </xf>
    <xf numFmtId="0" fontId="25" fillId="2" borderId="9" xfId="5" quotePrefix="1" applyFont="1" applyFill="1" applyBorder="1" applyAlignment="1">
      <alignment horizontal="center" vertical="center"/>
    </xf>
    <xf numFmtId="0" fontId="28" fillId="2" borderId="8" xfId="1" applyFont="1" applyFill="1" applyBorder="1" applyAlignment="1">
      <alignment horizontal="center" vertical="center" wrapText="1"/>
    </xf>
    <xf numFmtId="0" fontId="28" fillId="2" borderId="9" xfId="1" applyFont="1" applyFill="1" applyBorder="1" applyAlignment="1">
      <alignment horizontal="center" vertical="center" wrapText="1"/>
    </xf>
    <xf numFmtId="0" fontId="12" fillId="2" borderId="12" xfId="7" quotePrefix="1" applyFont="1" applyFill="1" applyBorder="1" applyAlignment="1" applyProtection="1">
      <alignment horizontal="center" vertical="center" wrapText="1"/>
      <protection locked="0"/>
    </xf>
    <xf numFmtId="0" fontId="29" fillId="2" borderId="10" xfId="8" quotePrefix="1" applyFill="1" applyBorder="1" applyAlignment="1">
      <alignment horizontal="center" vertical="center" wrapText="1"/>
    </xf>
    <xf numFmtId="0" fontId="29" fillId="2" borderId="9" xfId="8" quotePrefix="1" applyFill="1" applyBorder="1" applyAlignment="1">
      <alignment horizontal="center" vertical="center" wrapText="1"/>
    </xf>
    <xf numFmtId="0" fontId="23" fillId="6" borderId="38" xfId="5" quotePrefix="1" applyFont="1" applyFill="1" applyBorder="1" applyAlignment="1">
      <alignment horizontal="center" vertical="center"/>
    </xf>
    <xf numFmtId="0" fontId="23" fillId="6" borderId="39" xfId="5" quotePrefix="1" applyFont="1" applyFill="1" applyBorder="1" applyAlignment="1">
      <alignment horizontal="center" vertical="center"/>
    </xf>
    <xf numFmtId="0" fontId="23" fillId="6" borderId="17" xfId="5" quotePrefix="1" applyFont="1" applyFill="1" applyBorder="1" applyAlignment="1">
      <alignment horizontal="center" vertical="center"/>
    </xf>
    <xf numFmtId="0" fontId="23" fillId="6" borderId="39" xfId="6" quotePrefix="1" applyFont="1" applyFill="1" applyBorder="1" applyAlignment="1">
      <alignment horizontal="center" vertical="center" wrapText="1"/>
    </xf>
    <xf numFmtId="0" fontId="30" fillId="6" borderId="39" xfId="1" applyFont="1" applyFill="1" applyBorder="1" applyAlignment="1">
      <alignment horizontal="center" vertical="center" wrapText="1"/>
    </xf>
    <xf numFmtId="0" fontId="30" fillId="6" borderId="17" xfId="1" applyFont="1" applyFill="1" applyBorder="1" applyAlignment="1">
      <alignment horizontal="center" vertical="center" wrapText="1"/>
    </xf>
    <xf numFmtId="0" fontId="13" fillId="6" borderId="13" xfId="7" quotePrefix="1" applyFont="1" applyFill="1" applyBorder="1" applyAlignment="1" applyProtection="1">
      <alignment horizontal="center" vertical="center" wrapText="1"/>
      <protection locked="0"/>
    </xf>
    <xf numFmtId="0" fontId="13" fillId="6" borderId="13" xfId="7" quotePrefix="1" applyFont="1" applyFill="1" applyBorder="1" applyAlignment="1" applyProtection="1">
      <alignment horizontal="center" vertical="center" wrapText="1"/>
      <protection locked="0"/>
    </xf>
    <xf numFmtId="0" fontId="31" fillId="6" borderId="18" xfId="8" quotePrefix="1" applyFont="1" applyFill="1" applyBorder="1" applyAlignment="1">
      <alignment horizontal="center" vertical="center" wrapText="1"/>
    </xf>
    <xf numFmtId="0" fontId="1" fillId="0" borderId="0" xfId="1" applyFont="1" applyAlignment="1">
      <alignment wrapText="1"/>
    </xf>
    <xf numFmtId="0" fontId="32" fillId="6" borderId="14" xfId="5" quotePrefix="1" applyFont="1" applyFill="1" applyBorder="1" applyAlignment="1">
      <alignment horizontal="center" vertical="center"/>
    </xf>
    <xf numFmtId="0" fontId="32" fillId="6" borderId="16" xfId="5" quotePrefix="1" applyFont="1" applyFill="1" applyBorder="1" applyAlignment="1">
      <alignment horizontal="center" vertical="center"/>
    </xf>
    <xf numFmtId="0" fontId="32" fillId="6" borderId="15" xfId="5" quotePrefix="1" applyFont="1" applyFill="1" applyBorder="1" applyAlignment="1">
      <alignment horizontal="center" vertical="center"/>
    </xf>
    <xf numFmtId="3" fontId="33" fillId="4" borderId="41" xfId="9" applyNumberFormat="1" applyFont="1" applyBorder="1" applyAlignment="1">
      <alignment horizontal="right" vertical="center" wrapText="1"/>
    </xf>
    <xf numFmtId="3" fontId="34" fillId="0" borderId="41" xfId="1" applyNumberFormat="1" applyFont="1" applyBorder="1" applyAlignment="1">
      <alignment vertical="center" wrapText="1"/>
    </xf>
    <xf numFmtId="3" fontId="32" fillId="4" borderId="42" xfId="9" applyNumberFormat="1" applyFont="1" applyBorder="1" applyAlignment="1">
      <alignment horizontal="right" vertical="center" wrapText="1"/>
    </xf>
    <xf numFmtId="2" fontId="32" fillId="4" borderId="41" xfId="10" applyNumberFormat="1" applyFont="1" applyBorder="1" applyAlignment="1">
      <alignment horizontal="right" vertical="center" wrapText="1"/>
    </xf>
    <xf numFmtId="0" fontId="34" fillId="0" borderId="41" xfId="1" applyFont="1" applyBorder="1" applyAlignment="1">
      <alignment vertical="center" wrapText="1"/>
    </xf>
    <xf numFmtId="0" fontId="3" fillId="9" borderId="14" xfId="1" quotePrefix="1" applyFont="1" applyFill="1" applyBorder="1" applyAlignment="1">
      <alignment horizontal="left" vertical="center" wrapText="1"/>
    </xf>
    <xf numFmtId="0" fontId="3" fillId="9" borderId="16" xfId="1" quotePrefix="1" applyFont="1" applyFill="1" applyBorder="1" applyAlignment="1">
      <alignment horizontal="left" vertical="center" wrapText="1"/>
    </xf>
    <xf numFmtId="0" fontId="3" fillId="9" borderId="15" xfId="1" quotePrefix="1" applyFont="1" applyFill="1" applyBorder="1" applyAlignment="1">
      <alignment horizontal="left" vertical="center" wrapText="1"/>
    </xf>
    <xf numFmtId="3" fontId="27" fillId="9" borderId="41" xfId="9" applyNumberFormat="1" applyFont="1" applyFill="1" applyBorder="1" applyAlignment="1">
      <alignment vertical="center" wrapText="1"/>
    </xf>
    <xf numFmtId="3" fontId="28" fillId="9" borderId="41" xfId="1" applyNumberFormat="1" applyFont="1" applyFill="1" applyBorder="1" applyAlignment="1">
      <alignment vertical="center" wrapText="1"/>
    </xf>
    <xf numFmtId="3" fontId="35" fillId="9" borderId="13" xfId="7" quotePrefix="1" applyNumberFormat="1" applyFont="1" applyFill="1" applyBorder="1" applyAlignment="1" applyProtection="1">
      <alignment vertical="center" wrapText="1"/>
      <protection locked="0"/>
    </xf>
    <xf numFmtId="166" fontId="27" fillId="9" borderId="43" xfId="8" quotePrefix="1" applyNumberFormat="1" applyFont="1" applyFill="1" applyBorder="1" applyAlignment="1">
      <alignment horizontal="right" vertical="center" wrapText="1"/>
    </xf>
    <xf numFmtId="166" fontId="27" fillId="9" borderId="44" xfId="8" quotePrefix="1" applyNumberFormat="1" applyFont="1" applyFill="1" applyBorder="1" applyAlignment="1">
      <alignment horizontal="right" vertical="center" wrapText="1"/>
    </xf>
    <xf numFmtId="165" fontId="28" fillId="9" borderId="0" xfId="11" applyNumberFormat="1" applyFont="1" applyFill="1" applyAlignment="1">
      <alignment wrapText="1"/>
    </xf>
    <xf numFmtId="0" fontId="23" fillId="6" borderId="20" xfId="5" quotePrefix="1" applyFont="1" applyFill="1" applyBorder="1" applyAlignment="1">
      <alignment horizontal="center" vertical="center"/>
    </xf>
    <xf numFmtId="0" fontId="23" fillId="6" borderId="0" xfId="5" quotePrefix="1" applyFont="1" applyFill="1" applyBorder="1" applyAlignment="1">
      <alignment horizontal="center" vertical="center"/>
    </xf>
    <xf numFmtId="0" fontId="23" fillId="6" borderId="0" xfId="6" quotePrefix="1" applyFont="1" applyFill="1" applyBorder="1" applyAlignment="1">
      <alignment horizontal="center" vertical="center" wrapText="1"/>
    </xf>
    <xf numFmtId="0" fontId="3" fillId="6" borderId="45" xfId="1" quotePrefix="1" applyFont="1" applyFill="1" applyBorder="1" applyAlignment="1">
      <alignment horizontal="left" vertical="center" wrapText="1"/>
    </xf>
    <xf numFmtId="0" fontId="3" fillId="6" borderId="46" xfId="1" quotePrefix="1" applyFont="1" applyFill="1" applyBorder="1" applyAlignment="1">
      <alignment horizontal="left" vertical="center" wrapText="1"/>
    </xf>
    <xf numFmtId="3" fontId="25" fillId="4" borderId="41" xfId="9" applyNumberFormat="1" applyFont="1" applyBorder="1" applyAlignment="1">
      <alignment horizontal="right" vertical="center" wrapText="1"/>
    </xf>
    <xf numFmtId="3" fontId="18" fillId="0" borderId="41" xfId="1" applyNumberFormat="1" applyFont="1" applyBorder="1" applyAlignment="1">
      <alignment vertical="center" wrapText="1"/>
    </xf>
    <xf numFmtId="3" fontId="36" fillId="6" borderId="47" xfId="7" quotePrefix="1" applyNumberFormat="1" applyFont="1" applyFill="1" applyBorder="1" applyAlignment="1" applyProtection="1">
      <alignment horizontal="right" vertical="center" wrapText="1"/>
      <protection locked="0"/>
    </xf>
    <xf numFmtId="2" fontId="25" fillId="4" borderId="41" xfId="10" applyNumberFormat="1" applyFont="1" applyBorder="1" applyAlignment="1">
      <alignment horizontal="right" vertical="center" wrapText="1"/>
    </xf>
    <xf numFmtId="0" fontId="18" fillId="0" borderId="41" xfId="1" applyFont="1" applyBorder="1" applyAlignment="1">
      <alignment vertical="center" wrapText="1"/>
    </xf>
    <xf numFmtId="165" fontId="1" fillId="0" borderId="0" xfId="11" applyNumberFormat="1" applyFont="1" applyAlignment="1">
      <alignment wrapText="1"/>
    </xf>
    <xf numFmtId="0" fontId="2" fillId="6" borderId="14" xfId="1" quotePrefix="1" applyFont="1" applyFill="1" applyBorder="1" applyAlignment="1">
      <alignment horizontal="left" vertical="center" wrapText="1"/>
    </xf>
    <xf numFmtId="0" fontId="2" fillId="6" borderId="15" xfId="1" quotePrefix="1" applyFont="1" applyFill="1" applyBorder="1" applyAlignment="1">
      <alignment horizontal="left" vertical="center" wrapText="1"/>
    </xf>
    <xf numFmtId="3" fontId="37" fillId="4" borderId="41" xfId="9" applyNumberFormat="1" applyFont="1" applyBorder="1" applyAlignment="1">
      <alignment horizontal="right" vertical="center" wrapText="1"/>
    </xf>
    <xf numFmtId="3" fontId="1" fillId="0" borderId="41" xfId="1" applyNumberFormat="1" applyFont="1" applyBorder="1" applyAlignment="1">
      <alignment vertical="center" wrapText="1"/>
    </xf>
    <xf numFmtId="3" fontId="23" fillId="4" borderId="42" xfId="9" applyNumberFormat="1" applyBorder="1" applyAlignment="1">
      <alignment horizontal="right" vertical="center" wrapText="1"/>
    </xf>
    <xf numFmtId="2" fontId="23" fillId="4" borderId="41" xfId="10" applyNumberFormat="1" applyBorder="1" applyAlignment="1">
      <alignment horizontal="right" vertical="center" wrapText="1"/>
    </xf>
    <xf numFmtId="0" fontId="1" fillId="0" borderId="41" xfId="1" applyBorder="1" applyAlignment="1">
      <alignment vertical="center" wrapText="1"/>
    </xf>
    <xf numFmtId="0" fontId="38" fillId="6" borderId="47" xfId="1" quotePrefix="1" applyFont="1" applyFill="1" applyBorder="1" applyAlignment="1">
      <alignment vertical="center"/>
    </xf>
    <xf numFmtId="0" fontId="2" fillId="6" borderId="12" xfId="1" quotePrefix="1" applyFont="1" applyFill="1" applyBorder="1" applyAlignment="1">
      <alignment vertical="center" wrapText="1"/>
    </xf>
    <xf numFmtId="3" fontId="23" fillId="4" borderId="41" xfId="9" applyNumberFormat="1" applyBorder="1" applyAlignment="1">
      <alignment horizontal="right" vertical="center" wrapText="1"/>
    </xf>
    <xf numFmtId="3" fontId="1" fillId="0" borderId="41" xfId="1" applyNumberFormat="1" applyBorder="1" applyAlignment="1">
      <alignment vertical="center" wrapText="1"/>
    </xf>
    <xf numFmtId="3" fontId="23" fillId="4" borderId="13" xfId="9" applyNumberFormat="1" applyBorder="1" applyAlignment="1">
      <alignment horizontal="right" vertical="center" wrapText="1"/>
    </xf>
    <xf numFmtId="3" fontId="1" fillId="0" borderId="13" xfId="1" applyNumberFormat="1" applyBorder="1" applyAlignment="1">
      <alignment vertical="center" wrapText="1"/>
    </xf>
    <xf numFmtId="0" fontId="2" fillId="6" borderId="13" xfId="1" quotePrefix="1" applyFont="1" applyFill="1" applyBorder="1" applyAlignment="1">
      <alignment vertical="center" wrapText="1"/>
    </xf>
    <xf numFmtId="0" fontId="2" fillId="6" borderId="10" xfId="1" quotePrefix="1" applyFont="1" applyFill="1" applyBorder="1" applyAlignment="1">
      <alignment horizontal="left" vertical="center"/>
    </xf>
    <xf numFmtId="0" fontId="2" fillId="6" borderId="9" xfId="1" quotePrefix="1" applyFont="1" applyFill="1" applyBorder="1" applyAlignment="1">
      <alignment horizontal="left" vertical="center"/>
    </xf>
    <xf numFmtId="0" fontId="3" fillId="6" borderId="10" xfId="1" quotePrefix="1" applyFont="1" applyFill="1" applyBorder="1" applyAlignment="1">
      <alignment horizontal="left" vertical="center" wrapText="1"/>
    </xf>
    <xf numFmtId="0" fontId="3" fillId="6" borderId="9" xfId="1" quotePrefix="1" applyFont="1" applyFill="1" applyBorder="1" applyAlignment="1">
      <alignment horizontal="left" vertical="center" wrapText="1"/>
    </xf>
    <xf numFmtId="3" fontId="25" fillId="4" borderId="42" xfId="9" applyNumberFormat="1" applyFont="1" applyBorder="1" applyAlignment="1">
      <alignment horizontal="right" vertical="center" wrapText="1"/>
    </xf>
    <xf numFmtId="3" fontId="25" fillId="4" borderId="13" xfId="9" applyNumberFormat="1" applyFont="1" applyBorder="1" applyAlignment="1">
      <alignment horizontal="right" vertical="center" wrapText="1"/>
    </xf>
    <xf numFmtId="3" fontId="18" fillId="0" borderId="13" xfId="1" applyNumberFormat="1" applyFont="1" applyBorder="1" applyAlignment="1">
      <alignment vertical="center" wrapText="1"/>
    </xf>
    <xf numFmtId="0" fontId="3" fillId="6" borderId="14" xfId="1" quotePrefix="1" applyFont="1" applyFill="1" applyBorder="1" applyAlignment="1">
      <alignment horizontal="left" vertical="center" wrapText="1"/>
    </xf>
    <xf numFmtId="0" fontId="3" fillId="6" borderId="15" xfId="1" quotePrefix="1" applyFont="1" applyFill="1" applyBorder="1" applyAlignment="1">
      <alignment horizontal="left" vertical="center" wrapText="1"/>
    </xf>
    <xf numFmtId="0" fontId="3" fillId="6" borderId="38" xfId="1" quotePrefix="1" applyFont="1" applyFill="1" applyBorder="1" applyAlignment="1">
      <alignment horizontal="left" vertical="center" wrapText="1"/>
    </xf>
    <xf numFmtId="0" fontId="3" fillId="6" borderId="17" xfId="1" quotePrefix="1" applyFont="1" applyFill="1" applyBorder="1" applyAlignment="1">
      <alignment horizontal="left" vertical="center" wrapText="1"/>
    </xf>
    <xf numFmtId="3" fontId="27" fillId="9" borderId="48" xfId="9" applyNumberFormat="1" applyFont="1" applyFill="1" applyBorder="1" applyAlignment="1">
      <alignment horizontal="right" vertical="center" wrapText="1"/>
    </xf>
    <xf numFmtId="3" fontId="27" fillId="9" borderId="49" xfId="9" applyNumberFormat="1" applyFont="1" applyFill="1" applyBorder="1" applyAlignment="1">
      <alignment horizontal="right" vertical="center" wrapText="1"/>
    </xf>
    <xf numFmtId="3" fontId="27" fillId="9" borderId="41" xfId="9" applyNumberFormat="1" applyFont="1" applyFill="1" applyBorder="1" applyAlignment="1">
      <alignment horizontal="right" vertical="center" wrapText="1"/>
    </xf>
    <xf numFmtId="3" fontId="25" fillId="4" borderId="41" xfId="9" applyNumberFormat="1" applyFont="1" applyBorder="1" applyAlignment="1">
      <alignment horizontal="right" vertical="center" wrapText="1"/>
    </xf>
    <xf numFmtId="3" fontId="23" fillId="4" borderId="41" xfId="9" applyNumberFormat="1" applyBorder="1" applyAlignment="1">
      <alignment horizontal="right" vertical="center" wrapText="1"/>
    </xf>
    <xf numFmtId="0" fontId="23" fillId="6" borderId="10" xfId="5" quotePrefix="1" applyFont="1" applyFill="1" applyBorder="1" applyAlignment="1">
      <alignment horizontal="center" vertical="center"/>
    </xf>
    <xf numFmtId="0" fontId="23" fillId="6" borderId="8" xfId="5" quotePrefix="1" applyFont="1" applyFill="1" applyBorder="1" applyAlignment="1">
      <alignment horizontal="center" vertical="center"/>
    </xf>
    <xf numFmtId="0" fontId="23" fillId="6" borderId="9" xfId="6" quotePrefix="1" applyFont="1" applyFill="1" applyBorder="1" applyAlignment="1">
      <alignment horizontal="center" vertical="center" wrapText="1"/>
    </xf>
    <xf numFmtId="0" fontId="3" fillId="6" borderId="14" xfId="1" quotePrefix="1" applyFont="1" applyFill="1" applyBorder="1" applyAlignment="1">
      <alignment horizontal="left" vertical="center"/>
    </xf>
    <xf numFmtId="0" fontId="3" fillId="6" borderId="15" xfId="1" quotePrefix="1" applyFont="1" applyFill="1" applyBorder="1" applyAlignment="1">
      <alignment horizontal="left" vertical="center"/>
    </xf>
    <xf numFmtId="0" fontId="39" fillId="6" borderId="20" xfId="5" quotePrefix="1" applyFont="1" applyFill="1" applyBorder="1" applyAlignment="1">
      <alignment horizontal="center" vertical="center"/>
    </xf>
    <xf numFmtId="0" fontId="39" fillId="6" borderId="0" xfId="5" quotePrefix="1" applyFont="1" applyFill="1" applyBorder="1" applyAlignment="1">
      <alignment horizontal="center" vertical="center"/>
    </xf>
    <xf numFmtId="0" fontId="30" fillId="6" borderId="0" xfId="1" applyFont="1" applyFill="1" applyBorder="1" applyAlignment="1">
      <alignment horizontal="center" vertical="center" wrapText="1"/>
    </xf>
    <xf numFmtId="0" fontId="30" fillId="6" borderId="50" xfId="1" applyFont="1" applyFill="1" applyBorder="1" applyAlignment="1">
      <alignment horizontal="center" vertical="center" wrapText="1"/>
    </xf>
    <xf numFmtId="0" fontId="39" fillId="11" borderId="48" xfId="12" quotePrefix="1" applyFill="1" applyBorder="1" applyAlignment="1">
      <alignment horizontal="left" vertical="top" wrapText="1"/>
    </xf>
    <xf numFmtId="0" fontId="1" fillId="11" borderId="51" xfId="1" applyFill="1" applyBorder="1" applyAlignment="1">
      <alignment vertical="top" wrapText="1"/>
    </xf>
    <xf numFmtId="0" fontId="1" fillId="11" borderId="49" xfId="1" applyFill="1" applyBorder="1" applyAlignment="1">
      <alignment vertical="top" wrapText="1"/>
    </xf>
    <xf numFmtId="3" fontId="39" fillId="11" borderId="41" xfId="13" applyNumberFormat="1" applyFill="1" applyBorder="1" applyAlignment="1">
      <alignment horizontal="right" vertical="center" wrapText="1"/>
    </xf>
    <xf numFmtId="3" fontId="1" fillId="11" borderId="41" xfId="1" applyNumberFormat="1" applyFill="1" applyBorder="1" applyAlignment="1">
      <alignment vertical="center" wrapText="1"/>
    </xf>
    <xf numFmtId="3" fontId="39" fillId="11" borderId="41" xfId="13" applyNumberFormat="1" applyFill="1" applyBorder="1" applyAlignment="1">
      <alignment horizontal="right" vertical="center" wrapText="1"/>
    </xf>
    <xf numFmtId="2" fontId="39" fillId="11" borderId="13" xfId="14" applyNumberFormat="1" applyFill="1" applyBorder="1" applyAlignment="1">
      <alignment horizontal="right" vertical="center" wrapText="1"/>
    </xf>
    <xf numFmtId="0" fontId="1" fillId="11" borderId="13" xfId="1" applyFill="1" applyBorder="1" applyAlignment="1">
      <alignment vertical="center" wrapText="1"/>
    </xf>
    <xf numFmtId="0" fontId="1" fillId="0" borderId="20" xfId="1" applyBorder="1" applyAlignment="1">
      <alignment wrapText="1"/>
    </xf>
    <xf numFmtId="0" fontId="1" fillId="0" borderId="0" xfId="1" applyBorder="1" applyAlignment="1">
      <alignment wrapText="1"/>
    </xf>
    <xf numFmtId="0" fontId="39" fillId="3" borderId="20" xfId="15" quotePrefix="1" applyBorder="1" applyAlignment="1">
      <alignment horizontal="left" vertical="top" wrapText="1"/>
    </xf>
    <xf numFmtId="0" fontId="1" fillId="0" borderId="0" xfId="1" applyBorder="1" applyAlignment="1">
      <alignment vertical="top" wrapText="1"/>
    </xf>
    <xf numFmtId="0" fontId="1" fillId="0" borderId="50" xfId="1" applyBorder="1" applyAlignment="1">
      <alignment vertical="top" wrapText="1"/>
    </xf>
    <xf numFmtId="3" fontId="39" fillId="3" borderId="41" xfId="16" applyNumberFormat="1" applyBorder="1" applyAlignment="1">
      <alignment horizontal="right" vertical="center" wrapText="1"/>
    </xf>
    <xf numFmtId="3" fontId="39" fillId="3" borderId="13" xfId="16" applyNumberFormat="1" applyBorder="1" applyAlignment="1">
      <alignment horizontal="right" vertical="center" wrapText="1"/>
    </xf>
    <xf numFmtId="3" fontId="39" fillId="3" borderId="42" xfId="16" applyNumberFormat="1" applyBorder="1" applyAlignment="1">
      <alignment horizontal="right" vertical="center" wrapText="1"/>
    </xf>
    <xf numFmtId="2" fontId="39" fillId="3" borderId="41" xfId="17" applyNumberFormat="1" applyBorder="1" applyAlignment="1">
      <alignment horizontal="right" vertical="center" wrapText="1"/>
    </xf>
    <xf numFmtId="0" fontId="23" fillId="4" borderId="0" xfId="18" quotePrefix="1" applyBorder="1" applyAlignment="1">
      <alignment horizontal="left" vertical="top" wrapText="1"/>
    </xf>
    <xf numFmtId="0" fontId="23" fillId="5" borderId="14" xfId="19" quotePrefix="1" applyBorder="1" applyAlignment="1">
      <alignment horizontal="left" vertical="top" wrapText="1"/>
    </xf>
    <xf numFmtId="0" fontId="1" fillId="0" borderId="16" xfId="1" applyBorder="1" applyAlignment="1">
      <alignment vertical="top" wrapText="1"/>
    </xf>
    <xf numFmtId="0" fontId="1" fillId="0" borderId="15" xfId="1" applyBorder="1" applyAlignment="1">
      <alignment vertical="top" wrapText="1"/>
    </xf>
    <xf numFmtId="3" fontId="23" fillId="5" borderId="41" xfId="20" applyNumberFormat="1" applyBorder="1" applyAlignment="1">
      <alignment horizontal="right" vertical="center" wrapText="1"/>
    </xf>
    <xf numFmtId="3" fontId="23" fillId="5" borderId="13" xfId="20" applyNumberFormat="1" applyBorder="1" applyAlignment="1">
      <alignment horizontal="right" vertical="center" wrapText="1"/>
    </xf>
    <xf numFmtId="3" fontId="23" fillId="5" borderId="42" xfId="20" applyNumberFormat="1" applyBorder="1" applyAlignment="1">
      <alignment horizontal="right" vertical="center" wrapText="1"/>
    </xf>
    <xf numFmtId="2" fontId="23" fillId="5" borderId="41" xfId="21" applyNumberFormat="1" applyBorder="1" applyAlignment="1">
      <alignment horizontal="right" vertical="center" wrapText="1"/>
    </xf>
    <xf numFmtId="0" fontId="23" fillId="4" borderId="17" xfId="18" quotePrefix="1" applyBorder="1" applyAlignment="1">
      <alignment horizontal="left" vertical="top" wrapText="1"/>
    </xf>
    <xf numFmtId="0" fontId="23" fillId="4" borderId="52" xfId="22" quotePrefix="1" applyBorder="1" applyAlignment="1">
      <alignment horizontal="left" vertical="top" wrapText="1"/>
    </xf>
    <xf numFmtId="0" fontId="1" fillId="0" borderId="53" xfId="1" applyBorder="1" applyAlignment="1">
      <alignment vertical="top" wrapText="1"/>
    </xf>
    <xf numFmtId="0" fontId="1" fillId="0" borderId="54" xfId="1" applyBorder="1" applyAlignment="1">
      <alignment vertical="top" wrapText="1"/>
    </xf>
    <xf numFmtId="0" fontId="23" fillId="4" borderId="50" xfId="18" quotePrefix="1" applyBorder="1" applyAlignment="1">
      <alignment horizontal="left" vertical="top" wrapText="1"/>
    </xf>
    <xf numFmtId="0" fontId="23" fillId="4" borderId="48" xfId="22" quotePrefix="1" applyBorder="1" applyAlignment="1">
      <alignment horizontal="left" vertical="top" wrapText="1"/>
    </xf>
    <xf numFmtId="0" fontId="1" fillId="0" borderId="51" xfId="1" applyBorder="1" applyAlignment="1">
      <alignment vertical="top" wrapText="1"/>
    </xf>
    <xf numFmtId="0" fontId="1" fillId="0" borderId="49" xfId="1" applyBorder="1" applyAlignment="1">
      <alignment vertical="top" wrapText="1"/>
    </xf>
    <xf numFmtId="0" fontId="23" fillId="4" borderId="8" xfId="18" quotePrefix="1" applyBorder="1" applyAlignment="1">
      <alignment horizontal="left" vertical="top" wrapText="1"/>
    </xf>
    <xf numFmtId="0" fontId="23" fillId="4" borderId="9" xfId="18" quotePrefix="1" applyBorder="1" applyAlignment="1">
      <alignment horizontal="left" vertical="top" wrapText="1"/>
    </xf>
    <xf numFmtId="0" fontId="23" fillId="4" borderId="55" xfId="22" quotePrefix="1" applyBorder="1" applyAlignment="1">
      <alignment horizontal="left" vertical="top" wrapText="1"/>
    </xf>
    <xf numFmtId="0" fontId="1" fillId="0" borderId="56" xfId="1" applyBorder="1" applyAlignment="1">
      <alignment vertical="top" wrapText="1"/>
    </xf>
    <xf numFmtId="0" fontId="1" fillId="0" borderId="57" xfId="1" applyBorder="1" applyAlignment="1">
      <alignment vertical="top" wrapText="1"/>
    </xf>
    <xf numFmtId="0" fontId="39" fillId="3" borderId="38" xfId="15" quotePrefix="1" applyBorder="1" applyAlignment="1">
      <alignment horizontal="left" vertical="top" wrapText="1"/>
    </xf>
    <xf numFmtId="0" fontId="1" fillId="0" borderId="39" xfId="1" applyBorder="1" applyAlignment="1">
      <alignment vertical="top" wrapText="1"/>
    </xf>
    <xf numFmtId="0" fontId="1" fillId="0" borderId="17" xfId="1" applyBorder="1" applyAlignment="1">
      <alignment vertical="top" wrapText="1"/>
    </xf>
    <xf numFmtId="0" fontId="23" fillId="5" borderId="43" xfId="19" quotePrefix="1" applyBorder="1" applyAlignment="1">
      <alignment horizontal="left" vertical="top" wrapText="1"/>
    </xf>
    <xf numFmtId="0" fontId="1" fillId="0" borderId="58" xfId="1" applyBorder="1" applyAlignment="1">
      <alignment vertical="top" wrapText="1"/>
    </xf>
    <xf numFmtId="0" fontId="1" fillId="0" borderId="44" xfId="1" applyBorder="1" applyAlignment="1">
      <alignment vertical="top" wrapText="1"/>
    </xf>
    <xf numFmtId="0" fontId="23" fillId="4" borderId="59" xfId="18" quotePrefix="1" applyBorder="1" applyAlignment="1">
      <alignment horizontal="left" vertical="top" wrapText="1"/>
    </xf>
    <xf numFmtId="3" fontId="23" fillId="4" borderId="42" xfId="9" applyNumberFormat="1" applyBorder="1" applyAlignment="1">
      <alignment horizontal="right" vertical="center" wrapText="1"/>
    </xf>
    <xf numFmtId="3" fontId="1" fillId="0" borderId="42" xfId="1" applyNumberFormat="1" applyBorder="1" applyAlignment="1">
      <alignment vertical="center" wrapText="1"/>
    </xf>
    <xf numFmtId="3" fontId="23" fillId="4" borderId="18" xfId="9" applyNumberFormat="1" applyBorder="1" applyAlignment="1">
      <alignment horizontal="right" vertical="center" wrapText="1"/>
    </xf>
    <xf numFmtId="0" fontId="23" fillId="4" borderId="14" xfId="22" quotePrefix="1" applyBorder="1" applyAlignment="1">
      <alignment horizontal="left" vertical="top" wrapText="1"/>
    </xf>
    <xf numFmtId="0" fontId="23" fillId="4" borderId="54" xfId="18" quotePrefix="1" applyBorder="1" applyAlignment="1">
      <alignment horizontal="left" vertical="top" wrapText="1"/>
    </xf>
    <xf numFmtId="0" fontId="23" fillId="4" borderId="43" xfId="22" quotePrefix="1" applyBorder="1" applyAlignment="1">
      <alignment horizontal="left" vertical="top" wrapText="1"/>
    </xf>
    <xf numFmtId="0" fontId="23" fillId="5" borderId="48" xfId="19" quotePrefix="1" applyBorder="1" applyAlignment="1">
      <alignment horizontal="left" vertical="top" wrapText="1"/>
    </xf>
    <xf numFmtId="3" fontId="23" fillId="5" borderId="41" xfId="20" applyNumberFormat="1" applyBorder="1" applyAlignment="1">
      <alignment horizontal="right" vertical="center" wrapText="1"/>
    </xf>
    <xf numFmtId="0" fontId="23" fillId="4" borderId="60" xfId="18" quotePrefix="1" applyBorder="1" applyAlignment="1">
      <alignment horizontal="left" vertical="top" wrapText="1"/>
    </xf>
    <xf numFmtId="0" fontId="23" fillId="4" borderId="20" xfId="18" quotePrefix="1" applyBorder="1" applyAlignment="1">
      <alignment horizontal="left" vertical="top" wrapText="1"/>
    </xf>
    <xf numFmtId="0" fontId="1" fillId="0" borderId="50" xfId="1" applyBorder="1" applyAlignment="1">
      <alignment wrapText="1"/>
    </xf>
    <xf numFmtId="0" fontId="1" fillId="0" borderId="58" xfId="1" applyBorder="1" applyAlignment="1">
      <alignment wrapText="1"/>
    </xf>
    <xf numFmtId="0" fontId="1" fillId="0" borderId="44" xfId="1" applyBorder="1" applyAlignment="1">
      <alignment wrapText="1"/>
    </xf>
    <xf numFmtId="2" fontId="23" fillId="4" borderId="42" xfId="10" applyNumberFormat="1" applyBorder="1" applyAlignment="1">
      <alignment horizontal="right" vertical="center" wrapText="1"/>
    </xf>
    <xf numFmtId="0" fontId="1" fillId="0" borderId="42" xfId="1" applyBorder="1" applyAlignment="1">
      <alignment vertical="center" wrapText="1"/>
    </xf>
    <xf numFmtId="0" fontId="1" fillId="0" borderId="51" xfId="1" applyBorder="1" applyAlignment="1">
      <alignment wrapText="1"/>
    </xf>
    <xf numFmtId="0" fontId="1" fillId="0" borderId="49" xfId="1" applyBorder="1" applyAlignment="1">
      <alignment wrapText="1"/>
    </xf>
    <xf numFmtId="0" fontId="1" fillId="0" borderId="56" xfId="1" applyBorder="1" applyAlignment="1">
      <alignment wrapText="1"/>
    </xf>
    <xf numFmtId="0" fontId="1" fillId="0" borderId="57" xfId="1" applyBorder="1" applyAlignment="1">
      <alignment wrapText="1"/>
    </xf>
    <xf numFmtId="0" fontId="1" fillId="0" borderId="16" xfId="1" applyBorder="1" applyAlignment="1">
      <alignment wrapText="1"/>
    </xf>
    <xf numFmtId="0" fontId="1" fillId="0" borderId="15" xfId="1" applyBorder="1" applyAlignment="1">
      <alignment wrapText="1"/>
    </xf>
    <xf numFmtId="0" fontId="39" fillId="3" borderId="10" xfId="15" quotePrefix="1" applyBorder="1" applyAlignment="1">
      <alignment horizontal="left" vertical="top" wrapText="1"/>
    </xf>
    <xf numFmtId="0" fontId="1" fillId="0" borderId="8" xfId="1" applyBorder="1" applyAlignment="1">
      <alignment vertical="top" wrapText="1"/>
    </xf>
    <xf numFmtId="0" fontId="1" fillId="0" borderId="9" xfId="1" applyBorder="1" applyAlignment="1">
      <alignment vertical="top" wrapText="1"/>
    </xf>
    <xf numFmtId="3" fontId="39" fillId="3" borderId="41" xfId="16" applyNumberFormat="1" applyBorder="1" applyAlignment="1">
      <alignment horizontal="right" vertical="center" wrapText="1"/>
    </xf>
    <xf numFmtId="0" fontId="1" fillId="0" borderId="20" xfId="1" applyBorder="1" applyAlignment="1">
      <alignment vertical="top" wrapText="1"/>
    </xf>
    <xf numFmtId="0" fontId="23" fillId="4" borderId="39" xfId="18" quotePrefix="1" applyBorder="1" applyAlignment="1">
      <alignment horizontal="left" vertical="top" wrapText="1"/>
    </xf>
    <xf numFmtId="0" fontId="23" fillId="5" borderId="10" xfId="19" quotePrefix="1" applyBorder="1" applyAlignment="1">
      <alignment horizontal="left" vertical="top" wrapText="1"/>
    </xf>
    <xf numFmtId="3" fontId="23" fillId="4" borderId="61" xfId="9" applyNumberFormat="1" applyBorder="1" applyAlignment="1">
      <alignment horizontal="right" vertical="center" wrapText="1"/>
    </xf>
    <xf numFmtId="0" fontId="23" fillId="4" borderId="10" xfId="22" quotePrefix="1" applyBorder="1" applyAlignment="1">
      <alignment horizontal="left" vertical="top" wrapText="1"/>
    </xf>
    <xf numFmtId="0" fontId="1" fillId="0" borderId="8" xfId="1" applyBorder="1" applyAlignment="1">
      <alignment wrapText="1"/>
    </xf>
    <xf numFmtId="0" fontId="1" fillId="0" borderId="9" xfId="1" applyBorder="1" applyAlignment="1">
      <alignment wrapText="1"/>
    </xf>
    <xf numFmtId="0" fontId="23" fillId="4" borderId="53" xfId="18" quotePrefix="1" applyBorder="1" applyAlignment="1">
      <alignment horizontal="left" vertical="top" wrapText="1"/>
    </xf>
    <xf numFmtId="0" fontId="39" fillId="3" borderId="48" xfId="15" quotePrefix="1" applyBorder="1" applyAlignment="1">
      <alignment horizontal="left" vertical="top" wrapText="1"/>
    </xf>
    <xf numFmtId="0" fontId="23" fillId="5" borderId="55" xfId="19" quotePrefix="1" applyBorder="1" applyAlignment="1">
      <alignment horizontal="left" vertical="top" wrapText="1"/>
    </xf>
    <xf numFmtId="2" fontId="23" fillId="5" borderId="42" xfId="21" applyNumberFormat="1" applyBorder="1" applyAlignment="1">
      <alignment horizontal="right" vertical="center" wrapText="1"/>
    </xf>
    <xf numFmtId="0" fontId="23" fillId="4" borderId="0" xfId="18" quotePrefix="1" applyBorder="1" applyAlignment="1">
      <alignment horizontal="left" vertical="top" wrapText="1"/>
    </xf>
    <xf numFmtId="3" fontId="39" fillId="3" borderId="61" xfId="16" applyNumberFormat="1" applyBorder="1" applyAlignment="1">
      <alignment horizontal="right" vertical="center" wrapText="1"/>
    </xf>
    <xf numFmtId="0" fontId="23" fillId="4" borderId="60" xfId="18" quotePrefix="1" applyBorder="1" applyAlignment="1">
      <alignment horizontal="left" vertical="top" wrapText="1"/>
    </xf>
    <xf numFmtId="0" fontId="1" fillId="0" borderId="10" xfId="1" applyBorder="1" applyAlignment="1">
      <alignment vertical="top" wrapText="1"/>
    </xf>
    <xf numFmtId="0" fontId="39" fillId="3" borderId="43" xfId="15" quotePrefix="1" applyBorder="1" applyAlignment="1">
      <alignment horizontal="left" vertical="top" wrapText="1"/>
    </xf>
    <xf numFmtId="0" fontId="1" fillId="0" borderId="50" xfId="1" applyBorder="1" applyAlignment="1">
      <alignment vertical="top" wrapText="1"/>
    </xf>
    <xf numFmtId="0" fontId="23" fillId="4" borderId="62" xfId="18" quotePrefix="1" applyBorder="1" applyAlignment="1">
      <alignment vertical="top" wrapText="1"/>
    </xf>
    <xf numFmtId="0" fontId="1" fillId="0" borderId="60" xfId="1" applyBorder="1" applyAlignment="1">
      <alignment vertical="top" wrapText="1"/>
    </xf>
    <xf numFmtId="0" fontId="1" fillId="0" borderId="20" xfId="1" applyBorder="1" applyAlignment="1">
      <alignment vertical="top" wrapText="1"/>
    </xf>
    <xf numFmtId="0" fontId="1" fillId="0" borderId="0" xfId="1" applyBorder="1" applyAlignment="1">
      <alignment vertical="top" wrapText="1"/>
    </xf>
    <xf numFmtId="0" fontId="23" fillId="4" borderId="0" xfId="18" quotePrefix="1" applyBorder="1" applyAlignment="1">
      <alignment vertical="top" wrapText="1"/>
    </xf>
    <xf numFmtId="0" fontId="23" fillId="4" borderId="59" xfId="18" quotePrefix="1" applyBorder="1" applyAlignment="1">
      <alignment vertical="top" wrapText="1"/>
    </xf>
    <xf numFmtId="0" fontId="23" fillId="4" borderId="50" xfId="18" quotePrefix="1" applyBorder="1" applyAlignment="1">
      <alignment vertical="top" wrapText="1"/>
    </xf>
    <xf numFmtId="0" fontId="1" fillId="0" borderId="10" xfId="1" applyBorder="1" applyAlignment="1">
      <alignment vertical="top" wrapText="1"/>
    </xf>
    <xf numFmtId="0" fontId="1" fillId="0" borderId="8" xfId="1" applyBorder="1" applyAlignment="1">
      <alignment vertical="top" wrapText="1"/>
    </xf>
    <xf numFmtId="0" fontId="23" fillId="4" borderId="8" xfId="18" quotePrefix="1" applyBorder="1" applyAlignment="1">
      <alignment vertical="top" wrapText="1"/>
    </xf>
    <xf numFmtId="0" fontId="23" fillId="4" borderId="9" xfId="18" quotePrefix="1" applyBorder="1" applyAlignment="1">
      <alignment vertical="top" wrapText="1"/>
    </xf>
    <xf numFmtId="0" fontId="39" fillId="3" borderId="52" xfId="15" quotePrefix="1" applyBorder="1" applyAlignment="1">
      <alignment horizontal="left" vertical="top" wrapText="1"/>
    </xf>
    <xf numFmtId="3" fontId="23" fillId="5" borderId="61" xfId="20" applyNumberFormat="1" applyBorder="1" applyAlignment="1">
      <alignment horizontal="right" vertical="center" wrapText="1"/>
    </xf>
    <xf numFmtId="0" fontId="1" fillId="0" borderId="52" xfId="1" applyBorder="1" applyAlignment="1">
      <alignment vertical="top" wrapText="1"/>
    </xf>
    <xf numFmtId="0" fontId="23" fillId="4" borderId="62" xfId="18" quotePrefix="1" applyBorder="1" applyAlignment="1">
      <alignment horizontal="left" vertical="top" wrapText="1"/>
    </xf>
    <xf numFmtId="0" fontId="1" fillId="0" borderId="60" xfId="1" applyBorder="1" applyAlignment="1">
      <alignment wrapText="1"/>
    </xf>
    <xf numFmtId="0" fontId="1" fillId="0" borderId="52" xfId="1" applyBorder="1" applyAlignment="1">
      <alignment wrapText="1"/>
    </xf>
    <xf numFmtId="0" fontId="1" fillId="0" borderId="53" xfId="1" applyBorder="1" applyAlignment="1">
      <alignment wrapText="1"/>
    </xf>
    <xf numFmtId="0" fontId="1" fillId="0" borderId="60" xfId="1" applyBorder="1" applyAlignment="1">
      <alignment vertical="top" wrapText="1"/>
    </xf>
    <xf numFmtId="2" fontId="23" fillId="4" borderId="63" xfId="10" applyNumberFormat="1" applyBorder="1" applyAlignment="1">
      <alignment horizontal="right" vertical="center" wrapText="1"/>
    </xf>
    <xf numFmtId="0" fontId="1" fillId="0" borderId="63" xfId="1" applyBorder="1" applyAlignment="1">
      <alignment vertical="center" wrapText="1"/>
    </xf>
    <xf numFmtId="0" fontId="23" fillId="5" borderId="38" xfId="19" quotePrefix="1" applyBorder="1" applyAlignment="1">
      <alignment horizontal="left" vertical="top" wrapText="1"/>
    </xf>
    <xf numFmtId="0" fontId="1" fillId="0" borderId="39" xfId="1" applyBorder="1" applyAlignment="1">
      <alignment wrapText="1"/>
    </xf>
    <xf numFmtId="0" fontId="1" fillId="0" borderId="17" xfId="1" applyBorder="1" applyAlignment="1">
      <alignment wrapText="1"/>
    </xf>
    <xf numFmtId="0" fontId="23" fillId="5" borderId="62" xfId="19" quotePrefix="1" applyBorder="1" applyAlignment="1">
      <alignment horizontal="left" vertical="top" wrapText="1"/>
    </xf>
    <xf numFmtId="0" fontId="1" fillId="0" borderId="59" xfId="1" applyBorder="1" applyAlignment="1">
      <alignment vertical="top" wrapText="1"/>
    </xf>
    <xf numFmtId="0" fontId="23" fillId="4" borderId="60" xfId="18" quotePrefix="1" applyBorder="1" applyAlignment="1">
      <alignment vertical="top" wrapText="1"/>
    </xf>
    <xf numFmtId="0" fontId="1" fillId="0" borderId="54" xfId="1" applyBorder="1" applyAlignment="1">
      <alignment wrapText="1"/>
    </xf>
    <xf numFmtId="0" fontId="23" fillId="4" borderId="9" xfId="18" quotePrefix="1" applyBorder="1" applyAlignment="1">
      <alignment horizontal="left" vertical="top" wrapText="1"/>
    </xf>
    <xf numFmtId="0" fontId="23" fillId="5" borderId="52" xfId="19" quotePrefix="1" applyBorder="1" applyAlignment="1">
      <alignment horizontal="left" vertical="top" wrapText="1"/>
    </xf>
    <xf numFmtId="0" fontId="23" fillId="4" borderId="53" xfId="18" quotePrefix="1" applyBorder="1" applyAlignment="1">
      <alignment vertical="top" wrapText="1"/>
    </xf>
    <xf numFmtId="0" fontId="23" fillId="4" borderId="54" xfId="18" quotePrefix="1" applyBorder="1" applyAlignment="1">
      <alignment vertical="top" wrapText="1"/>
    </xf>
    <xf numFmtId="0" fontId="1" fillId="0" borderId="52" xfId="1" applyBorder="1" applyAlignment="1">
      <alignment vertical="top" wrapText="1"/>
    </xf>
    <xf numFmtId="0" fontId="1" fillId="0" borderId="53" xfId="1" applyBorder="1" applyAlignment="1">
      <alignment vertical="top" wrapText="1"/>
    </xf>
    <xf numFmtId="2" fontId="23" fillId="5" borderId="63" xfId="21" applyNumberFormat="1" applyBorder="1" applyAlignment="1">
      <alignment horizontal="right" vertical="center" wrapText="1"/>
    </xf>
    <xf numFmtId="0" fontId="23" fillId="4" borderId="52" xfId="18" quotePrefix="1" applyBorder="1" applyAlignment="1">
      <alignment horizontal="left" vertical="top" wrapText="1"/>
    </xf>
    <xf numFmtId="0" fontId="23" fillId="4" borderId="55" xfId="18" quotePrefix="1" applyBorder="1" applyAlignment="1">
      <alignment vertical="top" wrapText="1"/>
    </xf>
    <xf numFmtId="0" fontId="1" fillId="0" borderId="57" xfId="1" applyBorder="1" applyAlignment="1">
      <alignment wrapText="1"/>
    </xf>
    <xf numFmtId="0" fontId="1" fillId="0" borderId="20" xfId="1" applyBorder="1" applyAlignment="1">
      <alignment wrapText="1"/>
    </xf>
    <xf numFmtId="0" fontId="1" fillId="0" borderId="0" xfId="1" applyBorder="1" applyAlignment="1">
      <alignment wrapText="1"/>
    </xf>
    <xf numFmtId="0" fontId="23" fillId="4" borderId="0" xfId="18" quotePrefix="1" applyBorder="1" applyAlignment="1">
      <alignment horizontal="center" vertical="top" wrapText="1"/>
    </xf>
    <xf numFmtId="0" fontId="1" fillId="0" borderId="52" xfId="1" applyBorder="1" applyAlignment="1">
      <alignment wrapText="1"/>
    </xf>
    <xf numFmtId="0" fontId="1" fillId="0" borderId="53" xfId="1" applyBorder="1" applyAlignment="1">
      <alignment wrapText="1"/>
    </xf>
    <xf numFmtId="0" fontId="39" fillId="3" borderId="62" xfId="15" quotePrefix="1" applyBorder="1" applyAlignment="1">
      <alignment horizontal="left" vertical="top" wrapText="1"/>
    </xf>
    <xf numFmtId="0" fontId="23" fillId="4" borderId="62" xfId="22" quotePrefix="1" applyBorder="1" applyAlignment="1">
      <alignment horizontal="left" vertical="top" wrapText="1"/>
    </xf>
    <xf numFmtId="0" fontId="1" fillId="0" borderId="59" xfId="1" applyBorder="1" applyAlignment="1">
      <alignment wrapText="1"/>
    </xf>
    <xf numFmtId="0" fontId="1" fillId="0" borderId="9" xfId="1" applyBorder="1" applyAlignment="1">
      <alignment vertical="top" wrapText="1"/>
    </xf>
    <xf numFmtId="2" fontId="23" fillId="4" borderId="13" xfId="10" applyNumberFormat="1" applyBorder="1" applyAlignment="1">
      <alignment horizontal="right" vertical="center" wrapText="1"/>
    </xf>
    <xf numFmtId="0" fontId="1" fillId="0" borderId="13" xfId="1" applyBorder="1" applyAlignment="1">
      <alignment vertical="center" wrapText="1"/>
    </xf>
    <xf numFmtId="0" fontId="39" fillId="12" borderId="55" xfId="15" quotePrefix="1" applyFill="1" applyBorder="1" applyAlignment="1">
      <alignment horizontal="left" vertical="top" wrapText="1"/>
    </xf>
    <xf numFmtId="0" fontId="1" fillId="12" borderId="56" xfId="1" applyFill="1" applyBorder="1" applyAlignment="1">
      <alignment vertical="top" wrapText="1"/>
    </xf>
    <xf numFmtId="0" fontId="1" fillId="12" borderId="57" xfId="1" applyFill="1" applyBorder="1" applyAlignment="1">
      <alignment vertical="top" wrapText="1"/>
    </xf>
    <xf numFmtId="3" fontId="39" fillId="12" borderId="41" xfId="16" applyNumberFormat="1" applyFill="1" applyBorder="1" applyAlignment="1">
      <alignment horizontal="right" vertical="center" wrapText="1"/>
    </xf>
    <xf numFmtId="3" fontId="1" fillId="12" borderId="41" xfId="1" applyNumberFormat="1" applyFill="1" applyBorder="1" applyAlignment="1">
      <alignment vertical="center" wrapText="1"/>
    </xf>
    <xf numFmtId="3" fontId="39" fillId="12" borderId="41" xfId="16" applyNumberFormat="1" applyFill="1" applyBorder="1" applyAlignment="1">
      <alignment horizontal="right" vertical="center" wrapText="1"/>
    </xf>
    <xf numFmtId="2" fontId="39" fillId="12" borderId="13" xfId="17" applyNumberFormat="1" applyFill="1" applyBorder="1" applyAlignment="1">
      <alignment horizontal="right" vertical="center" wrapText="1"/>
    </xf>
    <xf numFmtId="0" fontId="1" fillId="12" borderId="13" xfId="1" applyFill="1" applyBorder="1" applyAlignment="1">
      <alignment vertical="center" wrapText="1"/>
    </xf>
    <xf numFmtId="2" fontId="23" fillId="5" borderId="13" xfId="21" applyNumberFormat="1" applyBorder="1" applyAlignment="1">
      <alignment horizontal="right" vertical="center" wrapText="1"/>
    </xf>
    <xf numFmtId="0" fontId="23" fillId="4" borderId="10" xfId="18" quotePrefix="1" applyBorder="1" applyAlignment="1">
      <alignment horizontal="left" vertical="top" wrapText="1"/>
    </xf>
    <xf numFmtId="2" fontId="39" fillId="3" borderId="13" xfId="17" applyNumberFormat="1" applyBorder="1" applyAlignment="1">
      <alignment horizontal="right" vertical="center" wrapText="1"/>
    </xf>
    <xf numFmtId="0" fontId="1" fillId="0" borderId="54" xfId="1" applyBorder="1" applyAlignment="1">
      <alignment vertical="top" wrapText="1"/>
    </xf>
    <xf numFmtId="0" fontId="1" fillId="0" borderId="10" xfId="1" applyBorder="1" applyAlignment="1">
      <alignment wrapText="1"/>
    </xf>
    <xf numFmtId="3" fontId="23" fillId="4" borderId="63" xfId="9" applyNumberFormat="1" applyBorder="1" applyAlignment="1">
      <alignment horizontal="right" vertical="center" wrapText="1"/>
    </xf>
    <xf numFmtId="3" fontId="1" fillId="0" borderId="63" xfId="1" applyNumberFormat="1" applyBorder="1" applyAlignment="1">
      <alignment vertical="center" wrapText="1"/>
    </xf>
    <xf numFmtId="3" fontId="23" fillId="4" borderId="63" xfId="9" applyNumberFormat="1" applyBorder="1" applyAlignment="1">
      <alignment horizontal="right" vertical="center" wrapText="1"/>
    </xf>
    <xf numFmtId="0" fontId="23" fillId="14" borderId="20" xfId="23" quotePrefix="1" applyFont="1" applyFill="1" applyBorder="1" applyAlignment="1">
      <alignment vertical="top" wrapText="1"/>
    </xf>
    <xf numFmtId="0" fontId="25" fillId="14" borderId="0" xfId="24" quotePrefix="1" applyFont="1" applyFill="1" applyAlignment="1">
      <alignment horizontal="left" vertical="top" wrapText="1"/>
    </xf>
    <xf numFmtId="0" fontId="1" fillId="14" borderId="0" xfId="1" applyFont="1" applyFill="1" applyAlignment="1">
      <alignment vertical="top" wrapText="1"/>
    </xf>
    <xf numFmtId="0" fontId="37" fillId="14" borderId="0" xfId="25" quotePrefix="1" applyFont="1" applyFill="1" applyBorder="1" applyAlignment="1">
      <alignment vertical="top" wrapText="1"/>
    </xf>
    <xf numFmtId="0" fontId="1" fillId="14" borderId="50" xfId="1" applyFont="1" applyFill="1" applyBorder="1" applyAlignment="1">
      <alignment vertical="top" wrapText="1"/>
    </xf>
    <xf numFmtId="3" fontId="25" fillId="14" borderId="47" xfId="26" applyNumberFormat="1" applyFont="1" applyFill="1" applyBorder="1" applyAlignment="1">
      <alignment horizontal="right" vertical="center" wrapText="1"/>
    </xf>
    <xf numFmtId="3" fontId="1" fillId="14" borderId="47" xfId="1" applyNumberFormat="1" applyFont="1" applyFill="1" applyBorder="1" applyAlignment="1">
      <alignment vertical="center" wrapText="1"/>
    </xf>
    <xf numFmtId="3" fontId="25" fillId="14" borderId="47" xfId="26" applyNumberFormat="1" applyFont="1" applyFill="1" applyBorder="1" applyAlignment="1">
      <alignment horizontal="right" vertical="center" wrapText="1"/>
    </xf>
    <xf numFmtId="2" fontId="25" fillId="14" borderId="20" xfId="27" applyNumberFormat="1" applyFont="1" applyFill="1" applyBorder="1" applyAlignment="1">
      <alignment horizontal="right" vertical="center" wrapText="1"/>
    </xf>
    <xf numFmtId="0" fontId="1" fillId="14" borderId="50" xfId="1" applyFont="1" applyFill="1" applyBorder="1" applyAlignment="1">
      <alignment vertical="center" wrapText="1"/>
    </xf>
    <xf numFmtId="0" fontId="30" fillId="14" borderId="20" xfId="1" applyFont="1" applyFill="1" applyBorder="1" applyAlignment="1">
      <alignment vertical="top" wrapText="1"/>
    </xf>
    <xf numFmtId="0" fontId="40" fillId="14" borderId="0" xfId="28" quotePrefix="1" applyFont="1" applyFill="1" applyBorder="1" applyAlignment="1">
      <alignment horizontal="left" vertical="top" wrapText="1"/>
    </xf>
    <xf numFmtId="0" fontId="1" fillId="14" borderId="0" xfId="1" applyFill="1" applyBorder="1" applyAlignment="1">
      <alignment horizontal="center" vertical="top" wrapText="1"/>
    </xf>
    <xf numFmtId="0" fontId="1" fillId="14" borderId="0" xfId="1" applyFont="1" applyFill="1" applyBorder="1" applyAlignment="1">
      <alignment vertical="top" wrapText="1"/>
    </xf>
    <xf numFmtId="0" fontId="37" fillId="14" borderId="20" xfId="25" quotePrefix="1" applyFont="1" applyFill="1" applyBorder="1" applyAlignment="1">
      <alignment horizontal="center" vertical="top" wrapText="1"/>
    </xf>
    <xf numFmtId="0" fontId="37" fillId="14" borderId="50" xfId="25" quotePrefix="1" applyFont="1" applyFill="1" applyBorder="1" applyAlignment="1">
      <alignment horizontal="center" vertical="top" wrapText="1"/>
    </xf>
    <xf numFmtId="0" fontId="1" fillId="14" borderId="20" xfId="1" applyFont="1" applyFill="1" applyBorder="1" applyAlignment="1">
      <alignment horizontal="center" vertical="top" wrapText="1"/>
    </xf>
    <xf numFmtId="0" fontId="1" fillId="14" borderId="50" xfId="1" applyFont="1" applyFill="1" applyBorder="1" applyAlignment="1">
      <alignment horizontal="center" vertical="top" wrapText="1"/>
    </xf>
    <xf numFmtId="0" fontId="1" fillId="14" borderId="47" xfId="1" applyFont="1" applyFill="1" applyBorder="1" applyAlignment="1">
      <alignment vertical="top" wrapText="1"/>
    </xf>
    <xf numFmtId="0" fontId="1" fillId="14" borderId="20" xfId="1" applyFont="1" applyFill="1" applyBorder="1" applyAlignment="1">
      <alignment vertical="top" wrapText="1"/>
    </xf>
    <xf numFmtId="0" fontId="23" fillId="14" borderId="20" xfId="23" quotePrefix="1" applyFont="1" applyFill="1" applyBorder="1" applyAlignment="1">
      <alignment horizontal="left" vertical="top" wrapText="1"/>
    </xf>
    <xf numFmtId="0" fontId="26" fillId="14" borderId="0" xfId="28" quotePrefix="1" applyFill="1" applyBorder="1" applyAlignment="1">
      <alignment vertical="top" wrapText="1"/>
    </xf>
    <xf numFmtId="0" fontId="1" fillId="14" borderId="0" xfId="1" applyFill="1" applyBorder="1" applyAlignment="1">
      <alignment vertical="top" wrapText="1"/>
    </xf>
    <xf numFmtId="0" fontId="34" fillId="14" borderId="0" xfId="1" applyFont="1" applyFill="1" applyBorder="1" applyAlignment="1">
      <alignment horizontal="left" vertical="top" wrapText="1"/>
    </xf>
    <xf numFmtId="0" fontId="34" fillId="14" borderId="50" xfId="1" applyFont="1" applyFill="1" applyBorder="1" applyAlignment="1">
      <alignment horizontal="left" vertical="top" wrapText="1"/>
    </xf>
    <xf numFmtId="3" fontId="32" fillId="14" borderId="47" xfId="26" applyNumberFormat="1" applyFont="1" applyFill="1" applyBorder="1" applyAlignment="1">
      <alignment horizontal="right" vertical="center" wrapText="1"/>
    </xf>
    <xf numFmtId="3" fontId="41" fillId="14" borderId="47" xfId="1" applyNumberFormat="1" applyFont="1" applyFill="1" applyBorder="1" applyAlignment="1">
      <alignment vertical="center" wrapText="1"/>
    </xf>
    <xf numFmtId="3" fontId="32" fillId="14" borderId="20" xfId="26" applyNumberFormat="1" applyFont="1" applyFill="1" applyBorder="1" applyAlignment="1">
      <alignment vertical="center" wrapText="1"/>
    </xf>
    <xf numFmtId="2" fontId="33" fillId="14" borderId="20" xfId="27" applyNumberFormat="1" applyFont="1" applyFill="1" applyBorder="1" applyAlignment="1">
      <alignment horizontal="right" vertical="center" wrapText="1"/>
    </xf>
    <xf numFmtId="0" fontId="42" fillId="14" borderId="50" xfId="1" applyFont="1" applyFill="1" applyBorder="1" applyAlignment="1">
      <alignment vertical="center" wrapText="1"/>
    </xf>
    <xf numFmtId="0" fontId="30" fillId="14" borderId="10" xfId="1" applyFont="1" applyFill="1" applyBorder="1" applyAlignment="1">
      <alignment vertical="top" wrapText="1"/>
    </xf>
    <xf numFmtId="0" fontId="26" fillId="14" borderId="8" xfId="28" quotePrefix="1" applyFill="1" applyBorder="1" applyAlignment="1">
      <alignment vertical="top" wrapText="1"/>
    </xf>
    <xf numFmtId="0" fontId="1" fillId="14" borderId="8" xfId="1" applyFill="1" applyBorder="1" applyAlignment="1">
      <alignment vertical="top" wrapText="1"/>
    </xf>
    <xf numFmtId="0" fontId="34" fillId="14" borderId="8" xfId="1" applyFont="1" applyFill="1" applyBorder="1" applyAlignment="1">
      <alignment horizontal="left" vertical="top" wrapText="1"/>
    </xf>
    <xf numFmtId="0" fontId="34" fillId="14" borderId="9" xfId="1" applyFont="1" applyFill="1" applyBorder="1" applyAlignment="1">
      <alignment horizontal="left" vertical="top" wrapText="1"/>
    </xf>
    <xf numFmtId="3" fontId="32" fillId="14" borderId="12" xfId="26" applyNumberFormat="1" applyFont="1" applyFill="1" applyBorder="1" applyAlignment="1">
      <alignment horizontal="right" vertical="center" wrapText="1"/>
    </xf>
    <xf numFmtId="3" fontId="41" fillId="14" borderId="12" xfId="1" applyNumberFormat="1" applyFont="1" applyFill="1" applyBorder="1" applyAlignment="1">
      <alignment vertical="center" wrapText="1"/>
    </xf>
    <xf numFmtId="3" fontId="32" fillId="14" borderId="12" xfId="26" applyNumberFormat="1" applyFont="1" applyFill="1" applyBorder="1" applyAlignment="1">
      <alignment horizontal="right" vertical="center" wrapText="1"/>
    </xf>
    <xf numFmtId="2" fontId="33" fillId="14" borderId="10" xfId="27" applyNumberFormat="1" applyFont="1" applyFill="1" applyBorder="1" applyAlignment="1">
      <alignment horizontal="right" vertical="center" wrapText="1"/>
    </xf>
    <xf numFmtId="0" fontId="42" fillId="14" borderId="9" xfId="1" applyFont="1" applyFill="1" applyBorder="1" applyAlignment="1">
      <alignment vertical="center" wrapText="1"/>
    </xf>
    <xf numFmtId="3" fontId="1" fillId="0" borderId="0" xfId="1" applyNumberFormat="1" applyAlignment="1">
      <alignment vertical="center" wrapText="1"/>
    </xf>
    <xf numFmtId="0" fontId="1" fillId="0" borderId="0" xfId="1" applyAlignment="1">
      <alignment vertical="center" wrapText="1"/>
    </xf>
    <xf numFmtId="0" fontId="13" fillId="0" borderId="0" xfId="2" applyFont="1" applyAlignment="1">
      <alignment horizontal="right" vertical="center"/>
    </xf>
    <xf numFmtId="0" fontId="22" fillId="0" borderId="0" xfId="1" applyFont="1" applyFill="1" applyAlignment="1">
      <alignment horizontal="right" vertical="center"/>
    </xf>
    <xf numFmtId="0" fontId="22" fillId="0" borderId="0" xfId="1" applyFont="1" applyFill="1" applyAlignment="1">
      <alignment vertical="center"/>
    </xf>
    <xf numFmtId="0" fontId="1" fillId="0" borderId="0" xfId="1" applyAlignment="1">
      <alignment horizontal="right" vertical="center" wrapText="1"/>
    </xf>
    <xf numFmtId="0" fontId="25" fillId="2" borderId="38" xfId="29" quotePrefix="1" applyFont="1" applyFill="1" applyBorder="1" applyAlignment="1">
      <alignment horizontal="center" vertical="center"/>
    </xf>
    <xf numFmtId="0" fontId="25" fillId="2" borderId="39" xfId="29" quotePrefix="1" applyFont="1" applyFill="1" applyBorder="1" applyAlignment="1">
      <alignment horizontal="center" vertical="center"/>
    </xf>
    <xf numFmtId="0" fontId="25" fillId="2" borderId="17" xfId="29" quotePrefix="1" applyFont="1" applyFill="1" applyBorder="1" applyAlignment="1">
      <alignment horizontal="center" vertical="center"/>
    </xf>
    <xf numFmtId="0" fontId="43" fillId="2" borderId="18" xfId="1" quotePrefix="1" applyFont="1" applyFill="1" applyBorder="1" applyAlignment="1">
      <alignment horizontal="center" vertical="center" wrapText="1"/>
    </xf>
    <xf numFmtId="0" fontId="12" fillId="2" borderId="38" xfId="7" quotePrefix="1" applyFont="1" applyFill="1" applyBorder="1" applyAlignment="1" applyProtection="1">
      <alignment horizontal="center" vertical="center" wrapText="1"/>
      <protection locked="0"/>
    </xf>
    <xf numFmtId="0" fontId="12" fillId="2" borderId="17" xfId="7" quotePrefix="1" applyFont="1" applyFill="1" applyBorder="1" applyAlignment="1" applyProtection="1">
      <alignment horizontal="center" vertical="center" wrapText="1"/>
      <protection locked="0"/>
    </xf>
    <xf numFmtId="0" fontId="39" fillId="2" borderId="18" xfId="30" quotePrefix="1" applyFill="1" applyBorder="1" applyAlignment="1">
      <alignment horizontal="center" vertical="center" wrapText="1"/>
    </xf>
    <xf numFmtId="0" fontId="25" fillId="2" borderId="10" xfId="29" quotePrefix="1" applyFont="1" applyFill="1" applyBorder="1" applyAlignment="1">
      <alignment horizontal="center" vertical="center"/>
    </xf>
    <xf numFmtId="0" fontId="25" fillId="2" borderId="8" xfId="29" quotePrefix="1" applyFont="1" applyFill="1" applyBorder="1" applyAlignment="1">
      <alignment horizontal="center" vertical="center"/>
    </xf>
    <xf numFmtId="0" fontId="25" fillId="2" borderId="9" xfId="29" quotePrefix="1" applyFont="1" applyFill="1" applyBorder="1" applyAlignment="1">
      <alignment horizontal="center" vertical="center"/>
    </xf>
    <xf numFmtId="0" fontId="43" fillId="2" borderId="12" xfId="1" applyFont="1" applyFill="1" applyBorder="1" applyAlignment="1">
      <alignment horizontal="center" vertical="center" wrapText="1"/>
    </xf>
    <xf numFmtId="0" fontId="12" fillId="2" borderId="10" xfId="7" quotePrefix="1" applyFont="1" applyFill="1" applyBorder="1" applyAlignment="1" applyProtection="1">
      <alignment horizontal="center" vertical="center" wrapText="1"/>
      <protection locked="0"/>
    </xf>
    <xf numFmtId="0" fontId="12" fillId="2" borderId="9" xfId="7" quotePrefix="1" applyFont="1" applyFill="1" applyBorder="1" applyAlignment="1" applyProtection="1">
      <alignment horizontal="center" vertical="center" wrapText="1"/>
      <protection locked="0"/>
    </xf>
    <xf numFmtId="0" fontId="39" fillId="2" borderId="12" xfId="30" quotePrefix="1" applyFill="1" applyBorder="1" applyAlignment="1">
      <alignment horizontal="center" vertical="center" wrapText="1"/>
    </xf>
    <xf numFmtId="0" fontId="31" fillId="6" borderId="38" xfId="29" quotePrefix="1" applyFont="1" applyFill="1" applyBorder="1" applyAlignment="1">
      <alignment horizontal="center" vertical="center"/>
    </xf>
    <xf numFmtId="0" fontId="31" fillId="6" borderId="39" xfId="29" quotePrefix="1" applyFont="1" applyFill="1" applyBorder="1" applyAlignment="1">
      <alignment horizontal="center" vertical="center"/>
    </xf>
    <xf numFmtId="0" fontId="31" fillId="6" borderId="17" xfId="29" quotePrefix="1" applyFont="1" applyFill="1" applyBorder="1" applyAlignment="1">
      <alignment horizontal="center" vertical="center"/>
    </xf>
    <xf numFmtId="0" fontId="31" fillId="6" borderId="0" xfId="31" quotePrefix="1" applyFont="1" applyFill="1" applyBorder="1" applyAlignment="1">
      <alignment horizontal="center" vertical="center" wrapText="1"/>
    </xf>
    <xf numFmtId="0" fontId="44" fillId="6" borderId="43" xfId="7" quotePrefix="1" applyFont="1" applyFill="1" applyBorder="1" applyAlignment="1" applyProtection="1">
      <alignment horizontal="center" vertical="center" wrapText="1"/>
      <protection locked="0"/>
    </xf>
    <xf numFmtId="0" fontId="44" fillId="6" borderId="44" xfId="7" quotePrefix="1" applyFont="1" applyFill="1" applyBorder="1" applyAlignment="1" applyProtection="1">
      <alignment horizontal="center" vertical="center" wrapText="1"/>
      <protection locked="0"/>
    </xf>
    <xf numFmtId="0" fontId="44" fillId="6" borderId="38" xfId="7" quotePrefix="1" applyFont="1" applyFill="1" applyBorder="1" applyAlignment="1" applyProtection="1">
      <alignment horizontal="center" vertical="center" wrapText="1"/>
      <protection locked="0"/>
    </xf>
    <xf numFmtId="0" fontId="44" fillId="6" borderId="18" xfId="7" quotePrefix="1" applyFont="1" applyFill="1" applyBorder="1" applyAlignment="1" applyProtection="1">
      <alignment horizontal="center" vertical="center" wrapText="1"/>
      <protection locked="0"/>
    </xf>
    <xf numFmtId="0" fontId="31" fillId="6" borderId="18" xfId="30" quotePrefix="1" applyFont="1" applyFill="1" applyBorder="1" applyAlignment="1">
      <alignment horizontal="center" vertical="center" wrapText="1"/>
    </xf>
    <xf numFmtId="0" fontId="45" fillId="0" borderId="0" xfId="1" applyFont="1" applyAlignment="1">
      <alignment horizontal="center" vertical="center" wrapText="1"/>
    </xf>
    <xf numFmtId="0" fontId="39" fillId="15" borderId="48" xfId="32" quotePrefix="1" applyFill="1" applyBorder="1" applyAlignment="1">
      <alignment horizontal="left" vertical="top" wrapText="1"/>
    </xf>
    <xf numFmtId="0" fontId="1" fillId="15" borderId="51" xfId="1" applyFill="1" applyBorder="1" applyAlignment="1">
      <alignment wrapText="1"/>
    </xf>
    <xf numFmtId="0" fontId="1" fillId="15" borderId="49" xfId="1" applyFill="1" applyBorder="1" applyAlignment="1">
      <alignment wrapText="1"/>
    </xf>
    <xf numFmtId="3" fontId="39" fillId="15" borderId="49" xfId="33" applyNumberFormat="1" applyFill="1" applyBorder="1" applyAlignment="1">
      <alignment horizontal="right" vertical="center" wrapText="1"/>
    </xf>
    <xf numFmtId="3" fontId="39" fillId="15" borderId="41" xfId="33" applyNumberFormat="1" applyFill="1" applyBorder="1" applyAlignment="1">
      <alignment horizontal="right" vertical="center" wrapText="1"/>
    </xf>
    <xf numFmtId="3" fontId="39" fillId="15" borderId="42" xfId="33" applyNumberFormat="1" applyFill="1" applyBorder="1" applyAlignment="1">
      <alignment horizontal="right" vertical="center" wrapText="1"/>
    </xf>
    <xf numFmtId="2" fontId="39" fillId="15" borderId="49" xfId="34" applyNumberFormat="1" applyFill="1" applyBorder="1" applyAlignment="1">
      <alignment vertical="center" wrapText="1"/>
    </xf>
    <xf numFmtId="0" fontId="39" fillId="3" borderId="38" xfId="35" quotePrefix="1" applyBorder="1" applyAlignment="1">
      <alignment horizontal="left" vertical="top" wrapText="1"/>
    </xf>
    <xf numFmtId="3" fontId="39" fillId="3" borderId="49" xfId="36" applyNumberFormat="1" applyBorder="1" applyAlignment="1">
      <alignment horizontal="right" vertical="center" wrapText="1"/>
    </xf>
    <xf numFmtId="3" fontId="39" fillId="3" borderId="41" xfId="36" applyNumberFormat="1" applyBorder="1" applyAlignment="1">
      <alignment horizontal="right" vertical="center" wrapText="1"/>
    </xf>
    <xf numFmtId="3" fontId="39" fillId="3" borderId="42" xfId="36" applyNumberFormat="1" applyBorder="1" applyAlignment="1">
      <alignment horizontal="right" vertical="center" wrapText="1"/>
    </xf>
    <xf numFmtId="2" fontId="39" fillId="3" borderId="50" xfId="37" applyNumberFormat="1" applyBorder="1" applyAlignment="1">
      <alignment vertical="center" wrapText="1"/>
    </xf>
    <xf numFmtId="0" fontId="23" fillId="5" borderId="43" xfId="38" quotePrefix="1" applyBorder="1" applyAlignment="1">
      <alignment horizontal="left" vertical="top" wrapText="1"/>
    </xf>
    <xf numFmtId="3" fontId="23" fillId="5" borderId="49" xfId="39" applyNumberFormat="1" applyBorder="1" applyAlignment="1">
      <alignment horizontal="right" vertical="center" wrapText="1"/>
    </xf>
    <xf numFmtId="3" fontId="23" fillId="5" borderId="41" xfId="39" applyNumberFormat="1" applyBorder="1" applyAlignment="1">
      <alignment horizontal="right" vertical="center" wrapText="1"/>
    </xf>
    <xf numFmtId="3" fontId="23" fillId="5" borderId="42" xfId="39" applyNumberFormat="1" applyBorder="1" applyAlignment="1">
      <alignment horizontal="right" vertical="center" wrapText="1"/>
    </xf>
    <xf numFmtId="2" fontId="23" fillId="5" borderId="49" xfId="40" applyNumberFormat="1" applyBorder="1" applyAlignment="1">
      <alignment vertical="center" wrapText="1"/>
    </xf>
    <xf numFmtId="0" fontId="23" fillId="4" borderId="48" xfId="41" quotePrefix="1" applyBorder="1" applyAlignment="1">
      <alignment horizontal="left" vertical="top" wrapText="1"/>
    </xf>
    <xf numFmtId="3" fontId="23" fillId="4" borderId="49" xfId="42" applyNumberFormat="1" applyBorder="1" applyAlignment="1">
      <alignment horizontal="right" vertical="center" wrapText="1"/>
    </xf>
    <xf numFmtId="3" fontId="23" fillId="4" borderId="41" xfId="42" applyNumberFormat="1" applyBorder="1" applyAlignment="1">
      <alignment horizontal="right" vertical="center" wrapText="1"/>
    </xf>
    <xf numFmtId="3" fontId="23" fillId="4" borderId="42" xfId="42" applyNumberFormat="1" applyBorder="1" applyAlignment="1">
      <alignment horizontal="right" vertical="center" wrapText="1"/>
    </xf>
    <xf numFmtId="2" fontId="23" fillId="4" borderId="49" xfId="43" applyNumberFormat="1" applyBorder="1" applyAlignment="1">
      <alignment vertical="center" wrapText="1"/>
    </xf>
    <xf numFmtId="0" fontId="23" fillId="4" borderId="55" xfId="41" quotePrefix="1" applyBorder="1" applyAlignment="1">
      <alignment horizontal="left" vertical="top" wrapText="1"/>
    </xf>
    <xf numFmtId="2" fontId="23" fillId="4" borderId="50" xfId="43" applyNumberFormat="1" applyBorder="1" applyAlignment="1">
      <alignment vertical="center" wrapText="1"/>
    </xf>
    <xf numFmtId="0" fontId="23" fillId="4" borderId="14" xfId="41" quotePrefix="1" applyBorder="1" applyAlignment="1">
      <alignment horizontal="left" vertical="top" wrapText="1"/>
    </xf>
    <xf numFmtId="2" fontId="23" fillId="5" borderId="50" xfId="40" applyNumberFormat="1" applyBorder="1" applyAlignment="1">
      <alignment vertical="center" wrapText="1"/>
    </xf>
    <xf numFmtId="0" fontId="39" fillId="3" borderId="20" xfId="35" quotePrefix="1" applyBorder="1" applyAlignment="1">
      <alignment horizontal="left" vertical="top" wrapText="1"/>
    </xf>
    <xf numFmtId="2" fontId="39" fillId="3" borderId="49" xfId="37" applyNumberFormat="1" applyBorder="1" applyAlignment="1">
      <alignment vertical="center" wrapText="1"/>
    </xf>
    <xf numFmtId="0" fontId="23" fillId="5" borderId="14" xfId="38" quotePrefix="1" applyBorder="1" applyAlignment="1">
      <alignment horizontal="left" vertical="top" wrapText="1"/>
    </xf>
    <xf numFmtId="0" fontId="23" fillId="4" borderId="52" xfId="41" quotePrefix="1" applyBorder="1" applyAlignment="1">
      <alignment horizontal="left" vertical="top" wrapText="1"/>
    </xf>
    <xf numFmtId="0" fontId="23" fillId="5" borderId="48" xfId="38" quotePrefix="1" applyBorder="1" applyAlignment="1">
      <alignment horizontal="left" vertical="top" wrapText="1"/>
    </xf>
    <xf numFmtId="0" fontId="23" fillId="4" borderId="43" xfId="41" quotePrefix="1" applyBorder="1" applyAlignment="1">
      <alignment horizontal="left" vertical="top" wrapText="1"/>
    </xf>
    <xf numFmtId="3" fontId="23" fillId="4" borderId="18" xfId="42" applyNumberFormat="1" applyBorder="1" applyAlignment="1">
      <alignment horizontal="right" vertical="center" wrapText="1"/>
    </xf>
    <xf numFmtId="3" fontId="23" fillId="4" borderId="41" xfId="42" applyNumberFormat="1" applyBorder="1" applyAlignment="1">
      <alignment horizontal="right" vertical="center" wrapText="1"/>
    </xf>
    <xf numFmtId="2" fontId="23" fillId="4" borderId="17" xfId="43" applyNumberFormat="1" applyBorder="1" applyAlignment="1">
      <alignment vertical="center" wrapText="1"/>
    </xf>
    <xf numFmtId="0" fontId="39" fillId="3" borderId="48" xfId="35" quotePrefix="1" applyBorder="1" applyAlignment="1">
      <alignment horizontal="left" vertical="top" wrapText="1"/>
    </xf>
    <xf numFmtId="3" fontId="39" fillId="3" borderId="41" xfId="36" applyNumberFormat="1" applyBorder="1" applyAlignment="1">
      <alignment horizontal="right" vertical="center" wrapText="1"/>
    </xf>
    <xf numFmtId="0" fontId="23" fillId="5" borderId="55" xfId="38" quotePrefix="1" applyBorder="1" applyAlignment="1">
      <alignment horizontal="left" vertical="top" wrapText="1"/>
    </xf>
    <xf numFmtId="3" fontId="23" fillId="5" borderId="41" xfId="39" applyNumberFormat="1" applyBorder="1" applyAlignment="1">
      <alignment horizontal="right" vertical="center" wrapText="1"/>
    </xf>
    <xf numFmtId="0" fontId="23" fillId="4" borderId="10" xfId="41" quotePrefix="1" applyBorder="1" applyAlignment="1">
      <alignment horizontal="left" vertical="top" wrapText="1"/>
    </xf>
    <xf numFmtId="0" fontId="39" fillId="3" borderId="43" xfId="35" quotePrefix="1" applyBorder="1" applyAlignment="1">
      <alignment horizontal="left" vertical="top" wrapText="1"/>
    </xf>
    <xf numFmtId="0" fontId="23" fillId="5" borderId="10" xfId="38" quotePrefix="1" applyBorder="1" applyAlignment="1">
      <alignment horizontal="left" vertical="top" wrapText="1"/>
    </xf>
    <xf numFmtId="3" fontId="23" fillId="5" borderId="61" xfId="39" applyNumberFormat="1" applyBorder="1" applyAlignment="1">
      <alignment horizontal="right" vertical="center" wrapText="1"/>
    </xf>
    <xf numFmtId="2" fontId="23" fillId="4" borderId="63" xfId="43" applyNumberFormat="1" applyBorder="1" applyAlignment="1">
      <alignment vertical="center" wrapText="1"/>
    </xf>
    <xf numFmtId="3" fontId="23" fillId="4" borderId="61" xfId="42" applyNumberFormat="1" applyBorder="1" applyAlignment="1">
      <alignment horizontal="right" vertical="center" wrapText="1"/>
    </xf>
    <xf numFmtId="0" fontId="39" fillId="3" borderId="52" xfId="35" quotePrefix="1" applyBorder="1" applyAlignment="1">
      <alignment horizontal="left" vertical="top" wrapText="1"/>
    </xf>
    <xf numFmtId="2" fontId="23" fillId="4" borderId="9" xfId="43" applyNumberFormat="1" applyBorder="1" applyAlignment="1">
      <alignment vertical="center" wrapText="1"/>
    </xf>
    <xf numFmtId="0" fontId="23" fillId="5" borderId="52" xfId="38" quotePrefix="1" applyBorder="1" applyAlignment="1">
      <alignment horizontal="left" vertical="top" wrapText="1"/>
    </xf>
    <xf numFmtId="2" fontId="23" fillId="5" borderId="9" xfId="40" applyNumberFormat="1" applyBorder="1" applyAlignment="1">
      <alignment vertical="center" wrapText="1"/>
    </xf>
    <xf numFmtId="0" fontId="23" fillId="4" borderId="20" xfId="18" quotePrefix="1" applyBorder="1" applyAlignment="1">
      <alignment vertical="top" wrapText="1"/>
    </xf>
    <xf numFmtId="2" fontId="23" fillId="4" borderId="54" xfId="43" applyNumberFormat="1" applyBorder="1" applyAlignment="1">
      <alignment vertical="center" wrapText="1"/>
    </xf>
    <xf numFmtId="0" fontId="1" fillId="0" borderId="38" xfId="1" applyBorder="1" applyAlignment="1">
      <alignment vertical="top" wrapText="1"/>
    </xf>
    <xf numFmtId="0" fontId="1" fillId="0" borderId="39" xfId="1" applyBorder="1" applyAlignment="1">
      <alignment vertical="top" wrapText="1"/>
    </xf>
    <xf numFmtId="0" fontId="1" fillId="0" borderId="17" xfId="1" applyBorder="1" applyAlignment="1">
      <alignment vertical="top" wrapText="1"/>
    </xf>
    <xf numFmtId="0" fontId="23" fillId="4" borderId="59" xfId="18" quotePrefix="1" applyBorder="1" applyAlignment="1">
      <alignment horizontal="left" vertical="top" wrapText="1"/>
    </xf>
    <xf numFmtId="3" fontId="39" fillId="3" borderId="18" xfId="36" applyNumberFormat="1" applyBorder="1" applyAlignment="1">
      <alignment horizontal="right" vertical="center" wrapText="1"/>
    </xf>
    <xf numFmtId="3" fontId="39" fillId="3" borderId="61" xfId="36" applyNumberFormat="1" applyBorder="1" applyAlignment="1">
      <alignment horizontal="right" vertical="center" wrapText="1"/>
    </xf>
    <xf numFmtId="0" fontId="23" fillId="5" borderId="38" xfId="38" quotePrefix="1" applyBorder="1" applyAlignment="1">
      <alignment horizontal="left" vertical="top" wrapText="1"/>
    </xf>
    <xf numFmtId="2" fontId="23" fillId="5" borderId="54" xfId="40" applyNumberFormat="1" applyBorder="1" applyAlignment="1">
      <alignment vertical="center" wrapText="1"/>
    </xf>
    <xf numFmtId="0" fontId="23" fillId="5" borderId="62" xfId="38" quotePrefix="1" applyBorder="1" applyAlignment="1">
      <alignment horizontal="left" vertical="top" wrapText="1"/>
    </xf>
    <xf numFmtId="2" fontId="23" fillId="5" borderId="63" xfId="40" applyNumberFormat="1" applyBorder="1" applyAlignment="1">
      <alignment vertical="center" wrapText="1"/>
    </xf>
    <xf numFmtId="0" fontId="1" fillId="0" borderId="60" xfId="1" applyBorder="1" applyAlignment="1">
      <alignment wrapText="1"/>
    </xf>
    <xf numFmtId="2" fontId="39" fillId="3" borderId="17" xfId="37" applyNumberFormat="1" applyBorder="1" applyAlignment="1">
      <alignment vertical="center" wrapText="1"/>
    </xf>
    <xf numFmtId="0" fontId="1" fillId="0" borderId="50" xfId="1" applyBorder="1" applyAlignment="1">
      <alignment wrapText="1"/>
    </xf>
    <xf numFmtId="0" fontId="1" fillId="0" borderId="10" xfId="1" applyBorder="1" applyAlignment="1">
      <alignment wrapText="1"/>
    </xf>
    <xf numFmtId="0" fontId="1" fillId="0" borderId="8" xfId="1" applyBorder="1" applyAlignment="1">
      <alignment wrapText="1"/>
    </xf>
    <xf numFmtId="0" fontId="1" fillId="0" borderId="9" xfId="1" applyBorder="1" applyAlignment="1">
      <alignment wrapText="1"/>
    </xf>
    <xf numFmtId="0" fontId="1" fillId="0" borderId="54" xfId="1" applyBorder="1" applyAlignment="1">
      <alignment wrapText="1"/>
    </xf>
    <xf numFmtId="0" fontId="39" fillId="3" borderId="62" xfId="35" quotePrefix="1" applyBorder="1" applyAlignment="1">
      <alignment horizontal="left" vertical="top" wrapText="1"/>
    </xf>
    <xf numFmtId="0" fontId="1" fillId="0" borderId="59" xfId="1" applyBorder="1" applyAlignment="1">
      <alignment vertical="top" wrapText="1"/>
    </xf>
    <xf numFmtId="2" fontId="39" fillId="3" borderId="9" xfId="37" applyNumberFormat="1" applyBorder="1" applyAlignment="1">
      <alignment vertical="center" wrapText="1"/>
    </xf>
    <xf numFmtId="3" fontId="23" fillId="4" borderId="57" xfId="42" applyNumberFormat="1" applyBorder="1" applyAlignment="1">
      <alignment horizontal="right" vertical="center" wrapText="1"/>
    </xf>
    <xf numFmtId="3" fontId="23" fillId="4" borderId="63" xfId="42" applyNumberFormat="1" applyBorder="1" applyAlignment="1">
      <alignment horizontal="right" vertical="center" wrapText="1"/>
    </xf>
    <xf numFmtId="3" fontId="23" fillId="4" borderId="63" xfId="42" applyNumberFormat="1" applyBorder="1" applyAlignment="1">
      <alignment horizontal="right" vertical="center" wrapText="1"/>
    </xf>
    <xf numFmtId="0" fontId="26" fillId="16" borderId="38" xfId="44" quotePrefix="1" applyFill="1" applyBorder="1" applyAlignment="1">
      <alignment vertical="top" wrapText="1"/>
    </xf>
    <xf numFmtId="0" fontId="26" fillId="16" borderId="0" xfId="44" quotePrefix="1" applyFill="1" applyBorder="1" applyAlignment="1">
      <alignment vertical="top" wrapText="1"/>
    </xf>
    <xf numFmtId="0" fontId="26" fillId="16" borderId="39" xfId="44" quotePrefix="1" applyFill="1" applyBorder="1" applyAlignment="1">
      <alignment horizontal="center" vertical="top" wrapText="1"/>
    </xf>
    <xf numFmtId="0" fontId="26" fillId="16" borderId="17" xfId="44" quotePrefix="1" applyFill="1" applyBorder="1" applyAlignment="1">
      <alignment horizontal="center" vertical="top" wrapText="1"/>
    </xf>
    <xf numFmtId="0" fontId="26" fillId="16" borderId="38" xfId="44" quotePrefix="1" applyFill="1" applyBorder="1" applyAlignment="1">
      <alignment horizontal="center" vertical="top" wrapText="1"/>
    </xf>
    <xf numFmtId="0" fontId="26" fillId="16" borderId="47" xfId="44" quotePrefix="1" applyFill="1" applyBorder="1" applyAlignment="1">
      <alignment vertical="top" wrapText="1"/>
    </xf>
    <xf numFmtId="0" fontId="26" fillId="16" borderId="61" xfId="44" quotePrefix="1" applyFill="1" applyBorder="1" applyAlignment="1">
      <alignment vertical="top" wrapText="1"/>
    </xf>
    <xf numFmtId="0" fontId="26" fillId="16" borderId="20" xfId="45" quotePrefix="1" applyFill="1" applyBorder="1" applyAlignment="1">
      <alignment vertical="top" wrapText="1"/>
    </xf>
    <xf numFmtId="0" fontId="27" fillId="16" borderId="0" xfId="46" quotePrefix="1" applyFont="1" applyFill="1" applyAlignment="1">
      <alignment horizontal="left" vertical="top" wrapText="1"/>
    </xf>
    <xf numFmtId="0" fontId="27" fillId="16" borderId="50" xfId="46" quotePrefix="1" applyFont="1" applyFill="1" applyBorder="1" applyAlignment="1">
      <alignment horizontal="left" vertical="top" wrapText="1"/>
    </xf>
    <xf numFmtId="3" fontId="25" fillId="16" borderId="20" xfId="47" applyNumberFormat="1" applyFont="1" applyFill="1" applyBorder="1" applyAlignment="1">
      <alignment horizontal="right" vertical="center" wrapText="1"/>
    </xf>
    <xf numFmtId="3" fontId="25" fillId="16" borderId="50" xfId="47" applyNumberFormat="1" applyFont="1" applyFill="1" applyBorder="1" applyAlignment="1">
      <alignment horizontal="right" vertical="center" wrapText="1"/>
    </xf>
    <xf numFmtId="3" fontId="25" fillId="16" borderId="47" xfId="47" applyNumberFormat="1" applyFont="1" applyFill="1" applyBorder="1" applyAlignment="1">
      <alignment horizontal="right" vertical="center" wrapText="1"/>
    </xf>
    <xf numFmtId="2" fontId="25" fillId="16" borderId="47" xfId="30" applyNumberFormat="1" applyFont="1" applyFill="1" applyBorder="1" applyAlignment="1">
      <alignment vertical="center" wrapText="1"/>
    </xf>
    <xf numFmtId="0" fontId="1" fillId="16" borderId="20" xfId="1" applyFill="1" applyBorder="1" applyAlignment="1">
      <alignment vertical="top" wrapText="1"/>
    </xf>
    <xf numFmtId="0" fontId="23" fillId="16" borderId="0" xfId="48" quotePrefix="1" applyFont="1" applyFill="1" applyBorder="1" applyAlignment="1">
      <alignment horizontal="left" vertical="top" wrapText="1"/>
    </xf>
    <xf numFmtId="0" fontId="1" fillId="16" borderId="0" xfId="1" applyFill="1" applyBorder="1" applyAlignment="1">
      <alignment horizontal="center" vertical="top" wrapText="1"/>
    </xf>
    <xf numFmtId="0" fontId="1" fillId="16" borderId="50" xfId="1" applyFill="1" applyBorder="1" applyAlignment="1">
      <alignment horizontal="center" vertical="top" wrapText="1"/>
    </xf>
    <xf numFmtId="0" fontId="26" fillId="16" borderId="20" xfId="48" quotePrefix="1" applyFill="1" applyBorder="1" applyAlignment="1">
      <alignment horizontal="center" vertical="top" wrapText="1"/>
    </xf>
    <xf numFmtId="0" fontId="26" fillId="16" borderId="50" xfId="48" quotePrefix="1" applyFill="1" applyBorder="1" applyAlignment="1">
      <alignment horizontal="center" vertical="top" wrapText="1"/>
    </xf>
    <xf numFmtId="0" fontId="1" fillId="16" borderId="47" xfId="1" applyFill="1" applyBorder="1" applyAlignment="1">
      <alignment vertical="top" wrapText="1"/>
    </xf>
    <xf numFmtId="0" fontId="26" fillId="16" borderId="0" xfId="48" quotePrefix="1" applyFill="1" applyBorder="1" applyAlignment="1">
      <alignment vertical="top" wrapText="1"/>
    </xf>
    <xf numFmtId="0" fontId="1" fillId="16" borderId="0" xfId="1" applyFill="1" applyBorder="1" applyAlignment="1">
      <alignment vertical="top" wrapText="1"/>
    </xf>
    <xf numFmtId="0" fontId="34" fillId="16" borderId="50" xfId="1" applyFont="1" applyFill="1" applyBorder="1" applyAlignment="1">
      <alignment horizontal="left" vertical="top" wrapText="1"/>
    </xf>
    <xf numFmtId="0" fontId="34" fillId="16" borderId="47" xfId="1" applyFont="1" applyFill="1" applyBorder="1" applyAlignment="1">
      <alignment horizontal="left" vertical="top" wrapText="1"/>
    </xf>
    <xf numFmtId="3" fontId="32" fillId="16" borderId="20" xfId="48" quotePrefix="1" applyNumberFormat="1" applyFont="1" applyFill="1" applyBorder="1" applyAlignment="1">
      <alignment horizontal="right" vertical="top" wrapText="1"/>
    </xf>
    <xf numFmtId="0" fontId="32" fillId="16" borderId="50" xfId="48" quotePrefix="1" applyFont="1" applyFill="1" applyBorder="1" applyAlignment="1">
      <alignment horizontal="right" vertical="top" wrapText="1"/>
    </xf>
    <xf numFmtId="3" fontId="32" fillId="16" borderId="20" xfId="48" quotePrefix="1" applyNumberFormat="1" applyFont="1" applyFill="1" applyBorder="1" applyAlignment="1">
      <alignment vertical="top" wrapText="1"/>
    </xf>
    <xf numFmtId="2" fontId="46" fillId="16" borderId="47" xfId="1" applyNumberFormat="1" applyFont="1" applyFill="1" applyBorder="1" applyAlignment="1">
      <alignment vertical="top" wrapText="1"/>
    </xf>
    <xf numFmtId="166" fontId="1" fillId="0" borderId="0" xfId="1" applyNumberFormat="1" applyAlignment="1">
      <alignment wrapText="1"/>
    </xf>
    <xf numFmtId="0" fontId="1" fillId="16" borderId="10" xfId="1" applyFill="1" applyBorder="1" applyAlignment="1">
      <alignment vertical="top" wrapText="1"/>
    </xf>
    <xf numFmtId="0" fontId="34" fillId="16" borderId="9" xfId="1" applyFont="1" applyFill="1" applyBorder="1" applyAlignment="1">
      <alignment horizontal="left" vertical="top" wrapText="1"/>
    </xf>
    <xf numFmtId="0" fontId="34" fillId="16" borderId="12" xfId="1" applyFont="1" applyFill="1" applyBorder="1" applyAlignment="1">
      <alignment horizontal="left" vertical="top" wrapText="1"/>
    </xf>
    <xf numFmtId="3" fontId="32" fillId="16" borderId="10" xfId="48" quotePrefix="1" applyNumberFormat="1" applyFont="1" applyFill="1" applyBorder="1" applyAlignment="1">
      <alignment horizontal="right" vertical="top" wrapText="1"/>
    </xf>
    <xf numFmtId="0" fontId="32" fillId="16" borderId="9" xfId="48" quotePrefix="1" applyFont="1" applyFill="1" applyBorder="1" applyAlignment="1">
      <alignment horizontal="right" vertical="top" wrapText="1"/>
    </xf>
    <xf numFmtId="3" fontId="46" fillId="16" borderId="12" xfId="1" applyNumberFormat="1" applyFont="1" applyFill="1" applyBorder="1" applyAlignment="1">
      <alignment vertical="top" wrapText="1"/>
    </xf>
    <xf numFmtId="2" fontId="46" fillId="16" borderId="12" xfId="1" applyNumberFormat="1" applyFont="1" applyFill="1" applyBorder="1" applyAlignment="1">
      <alignment vertical="top" wrapText="1"/>
    </xf>
    <xf numFmtId="0" fontId="23" fillId="4" borderId="39" xfId="18" quotePrefix="1" applyBorder="1" applyAlignment="1">
      <alignment vertical="top" wrapText="1"/>
    </xf>
    <xf numFmtId="3" fontId="1" fillId="0" borderId="0" xfId="1" applyNumberFormat="1" applyAlignment="1">
      <alignment horizontal="right" vertical="center" wrapText="1"/>
    </xf>
    <xf numFmtId="0" fontId="1" fillId="0" borderId="0" xfId="1" applyFont="1" applyAlignment="1">
      <alignment vertical="center" wrapText="1"/>
    </xf>
    <xf numFmtId="3" fontId="1" fillId="0" borderId="0" xfId="1" applyNumberFormat="1" applyFont="1" applyAlignment="1">
      <alignment vertical="center" wrapText="1"/>
    </xf>
    <xf numFmtId="0" fontId="1" fillId="0" borderId="0" xfId="1" applyFont="1" applyAlignment="1">
      <alignment horizontal="right" vertical="center" wrapText="1"/>
    </xf>
    <xf numFmtId="0" fontId="43" fillId="0" borderId="0" xfId="1" applyFont="1" applyAlignment="1">
      <alignment horizontal="right" vertical="center" wrapText="1"/>
    </xf>
    <xf numFmtId="0" fontId="47" fillId="4" borderId="0" xfId="4" quotePrefix="1" applyFont="1" applyAlignment="1">
      <alignment horizontal="center" vertical="center" wrapText="1"/>
    </xf>
    <xf numFmtId="0" fontId="13" fillId="4" borderId="0" xfId="49" quotePrefix="1" applyFont="1" applyAlignment="1">
      <alignment horizontal="left" vertical="center" wrapText="1"/>
    </xf>
    <xf numFmtId="0" fontId="1" fillId="0" borderId="0" xfId="1" applyFont="1" applyAlignment="1">
      <alignment vertical="center" wrapText="1"/>
    </xf>
    <xf numFmtId="0" fontId="13" fillId="4" borderId="8" xfId="50" applyFont="1" applyBorder="1" applyAlignment="1">
      <alignment horizontal="left" vertical="center" wrapText="1"/>
    </xf>
    <xf numFmtId="0" fontId="13" fillId="4" borderId="8" xfId="18" quotePrefix="1" applyFont="1" applyBorder="1" applyAlignment="1">
      <alignment horizontal="left" vertical="center" wrapText="1"/>
    </xf>
    <xf numFmtId="0" fontId="30" fillId="0" borderId="0" xfId="1" applyFont="1" applyAlignment="1">
      <alignment vertical="center" wrapText="1"/>
    </xf>
    <xf numFmtId="3" fontId="1" fillId="0" borderId="0" xfId="1" applyNumberFormat="1" applyFont="1" applyAlignment="1">
      <alignment wrapText="1"/>
    </xf>
    <xf numFmtId="0" fontId="48" fillId="6" borderId="13" xfId="51" quotePrefix="1" applyFont="1" applyFill="1" applyBorder="1" applyAlignment="1">
      <alignment horizontal="center" vertical="center" wrapText="1"/>
    </xf>
    <xf numFmtId="0" fontId="48" fillId="6" borderId="13" xfId="52" quotePrefix="1" applyFont="1" applyFill="1" applyBorder="1" applyAlignment="1">
      <alignment horizontal="center" vertical="center" textRotation="90" wrapText="1"/>
    </xf>
    <xf numFmtId="0" fontId="48" fillId="6" borderId="14" xfId="52" quotePrefix="1" applyFont="1" applyFill="1" applyBorder="1" applyAlignment="1">
      <alignment horizontal="center" vertical="center" wrapText="1"/>
    </xf>
    <xf numFmtId="0" fontId="48" fillId="6" borderId="16" xfId="52" quotePrefix="1" applyFont="1" applyFill="1" applyBorder="1" applyAlignment="1">
      <alignment horizontal="center" vertical="center" wrapText="1"/>
    </xf>
    <xf numFmtId="0" fontId="48" fillId="6" borderId="15" xfId="52" quotePrefix="1" applyFont="1" applyFill="1" applyBorder="1" applyAlignment="1">
      <alignment horizontal="center" vertical="center" wrapText="1"/>
    </xf>
    <xf numFmtId="3" fontId="48" fillId="6" borderId="13" xfId="53" quotePrefix="1" applyNumberFormat="1" applyFont="1" applyFill="1" applyBorder="1" applyAlignment="1">
      <alignment horizontal="center" vertical="center" wrapText="1"/>
    </xf>
    <xf numFmtId="0" fontId="49" fillId="6" borderId="14" xfId="54" quotePrefix="1" applyFont="1" applyFill="1" applyBorder="1" applyAlignment="1">
      <alignment horizontal="center" vertical="center" wrapText="1"/>
    </xf>
    <xf numFmtId="0" fontId="9" fillId="6" borderId="15" xfId="1" applyFont="1" applyFill="1" applyBorder="1" applyAlignment="1">
      <alignment horizontal="center" vertical="center" wrapText="1"/>
    </xf>
    <xf numFmtId="0" fontId="9" fillId="2" borderId="18" xfId="1" applyFont="1" applyFill="1" applyBorder="1" applyAlignment="1">
      <alignment horizontal="center" vertical="center" wrapText="1"/>
    </xf>
    <xf numFmtId="3" fontId="10" fillId="6" borderId="14" xfId="1" applyNumberFormat="1" applyFont="1" applyFill="1" applyBorder="1" applyAlignment="1">
      <alignment horizontal="center" vertical="center" wrapText="1"/>
    </xf>
    <xf numFmtId="3" fontId="10" fillId="6" borderId="16" xfId="1" applyNumberFormat="1" applyFont="1" applyFill="1" applyBorder="1" applyAlignment="1">
      <alignment horizontal="center" vertical="center" wrapText="1"/>
    </xf>
    <xf numFmtId="3" fontId="10" fillId="6" borderId="15" xfId="1" applyNumberFormat="1" applyFont="1" applyFill="1" applyBorder="1" applyAlignment="1">
      <alignment horizontal="center" vertical="center" wrapText="1"/>
    </xf>
    <xf numFmtId="3" fontId="10" fillId="6" borderId="13" xfId="1" applyNumberFormat="1" applyFont="1" applyFill="1" applyBorder="1" applyAlignment="1">
      <alignment horizontal="center" vertical="center" wrapText="1"/>
    </xf>
    <xf numFmtId="3" fontId="10" fillId="6" borderId="14" xfId="1" applyNumberFormat="1" applyFont="1" applyFill="1" applyBorder="1" applyAlignment="1">
      <alignment horizontal="right" vertical="center" wrapText="1"/>
    </xf>
    <xf numFmtId="3" fontId="10" fillId="6" borderId="64" xfId="1" applyNumberFormat="1" applyFont="1" applyFill="1" applyBorder="1" applyAlignment="1">
      <alignment horizontal="center" vertical="center" wrapText="1"/>
    </xf>
    <xf numFmtId="3" fontId="14" fillId="6" borderId="65" xfId="1" applyNumberFormat="1" applyFont="1" applyFill="1" applyBorder="1" applyAlignment="1">
      <alignment horizontal="center" vertical="center" wrapText="1"/>
    </xf>
    <xf numFmtId="3" fontId="36" fillId="6" borderId="66" xfId="1" applyNumberFormat="1" applyFont="1" applyFill="1" applyBorder="1" applyAlignment="1">
      <alignment horizontal="center" vertical="center" wrapText="1"/>
    </xf>
    <xf numFmtId="3" fontId="36" fillId="6" borderId="67" xfId="1" applyNumberFormat="1" applyFont="1" applyFill="1" applyBorder="1" applyAlignment="1">
      <alignment vertical="center" wrapText="1"/>
    </xf>
    <xf numFmtId="4" fontId="36" fillId="6" borderId="64" xfId="1" applyNumberFormat="1" applyFont="1" applyFill="1" applyBorder="1" applyAlignment="1">
      <alignment horizontal="right" vertical="center" wrapText="1"/>
    </xf>
    <xf numFmtId="3" fontId="14" fillId="6" borderId="67" xfId="1" applyNumberFormat="1" applyFont="1" applyFill="1" applyBorder="1" applyAlignment="1">
      <alignment horizontal="center" vertical="center" wrapText="1"/>
    </xf>
    <xf numFmtId="0" fontId="35" fillId="9" borderId="68" xfId="1" quotePrefix="1" applyFont="1" applyFill="1" applyBorder="1" applyAlignment="1">
      <alignment horizontal="left" vertical="center" wrapText="1"/>
    </xf>
    <xf numFmtId="0" fontId="35" fillId="9" borderId="69" xfId="1" quotePrefix="1" applyFont="1" applyFill="1" applyBorder="1" applyAlignment="1">
      <alignment horizontal="left" vertical="center" wrapText="1"/>
    </xf>
    <xf numFmtId="0" fontId="35" fillId="9" borderId="70" xfId="1" quotePrefix="1" applyFont="1" applyFill="1" applyBorder="1" applyAlignment="1">
      <alignment horizontal="left" vertical="center" wrapText="1"/>
    </xf>
    <xf numFmtId="3" fontId="12" fillId="9" borderId="71" xfId="1" applyNumberFormat="1" applyFont="1" applyFill="1" applyBorder="1" applyAlignment="1">
      <alignment vertical="center" wrapText="1"/>
    </xf>
    <xf numFmtId="4" fontId="12" fillId="9" borderId="71" xfId="1" applyNumberFormat="1" applyFont="1" applyFill="1" applyBorder="1" applyAlignment="1">
      <alignment horizontal="right" vertical="center" wrapText="1"/>
    </xf>
    <xf numFmtId="3" fontId="13" fillId="9" borderId="71" xfId="1" applyNumberFormat="1" applyFont="1" applyFill="1" applyBorder="1" applyAlignment="1">
      <alignment horizontal="center" vertical="center" wrapText="1"/>
    </xf>
    <xf numFmtId="3" fontId="10" fillId="6" borderId="20" xfId="1" applyNumberFormat="1" applyFont="1" applyFill="1" applyBorder="1" applyAlignment="1">
      <alignment horizontal="center" vertical="center" wrapText="1"/>
    </xf>
    <xf numFmtId="3" fontId="10" fillId="6" borderId="0" xfId="1" applyNumberFormat="1" applyFont="1" applyFill="1" applyBorder="1" applyAlignment="1">
      <alignment horizontal="center" vertical="center" wrapText="1"/>
    </xf>
    <xf numFmtId="0" fontId="35" fillId="6" borderId="45" xfId="1" quotePrefix="1" applyFont="1" applyFill="1" applyBorder="1" applyAlignment="1">
      <alignment horizontal="left" vertical="center" wrapText="1"/>
    </xf>
    <xf numFmtId="0" fontId="35" fillId="6" borderId="46" xfId="1" quotePrefix="1" applyFont="1" applyFill="1" applyBorder="1" applyAlignment="1">
      <alignment horizontal="left" vertical="center" wrapText="1"/>
    </xf>
    <xf numFmtId="3" fontId="12" fillId="0" borderId="41" xfId="55" applyNumberFormat="1" applyFont="1" applyFill="1" applyBorder="1" applyAlignment="1">
      <alignment vertical="center" wrapText="1"/>
    </xf>
    <xf numFmtId="4" fontId="12" fillId="6" borderId="20" xfId="1" applyNumberFormat="1" applyFont="1" applyFill="1" applyBorder="1" applyAlignment="1">
      <alignment horizontal="right" vertical="center" wrapText="1"/>
    </xf>
    <xf numFmtId="3" fontId="13" fillId="6" borderId="12" xfId="1" applyNumberFormat="1" applyFont="1" applyFill="1" applyBorder="1" applyAlignment="1">
      <alignment horizontal="center" vertical="center" wrapText="1"/>
    </xf>
    <xf numFmtId="0" fontId="50" fillId="6" borderId="14" xfId="1" quotePrefix="1" applyFont="1" applyFill="1" applyBorder="1" applyAlignment="1">
      <alignment horizontal="left" vertical="center" wrapText="1"/>
    </xf>
    <xf numFmtId="0" fontId="50" fillId="6" borderId="15" xfId="1" quotePrefix="1" applyFont="1" applyFill="1" applyBorder="1" applyAlignment="1">
      <alignment horizontal="left" vertical="center" wrapText="1"/>
    </xf>
    <xf numFmtId="3" fontId="13" fillId="0" borderId="41" xfId="55" applyNumberFormat="1" applyFont="1" applyFill="1" applyBorder="1" applyAlignment="1">
      <alignment vertical="center" wrapText="1"/>
    </xf>
    <xf numFmtId="4" fontId="13" fillId="6" borderId="38" xfId="1" applyNumberFormat="1" applyFont="1" applyFill="1" applyBorder="1" applyAlignment="1">
      <alignment horizontal="right" vertical="center" wrapText="1"/>
    </xf>
    <xf numFmtId="3" fontId="14" fillId="6" borderId="13" xfId="1" applyNumberFormat="1" applyFont="1" applyFill="1" applyBorder="1" applyAlignment="1">
      <alignment horizontal="center" vertical="center" wrapText="1"/>
    </xf>
    <xf numFmtId="3" fontId="14" fillId="0" borderId="0" xfId="1" applyNumberFormat="1" applyFont="1" applyAlignment="1">
      <alignment wrapText="1"/>
    </xf>
    <xf numFmtId="0" fontId="14" fillId="0" borderId="0" xfId="1" applyFont="1" applyAlignment="1">
      <alignment wrapText="1"/>
    </xf>
    <xf numFmtId="0" fontId="21" fillId="6" borderId="47" xfId="1" quotePrefix="1" applyFont="1" applyFill="1" applyBorder="1" applyAlignment="1">
      <alignment vertical="center"/>
    </xf>
    <xf numFmtId="0" fontId="51" fillId="6" borderId="12" xfId="1" quotePrefix="1" applyFont="1" applyFill="1" applyBorder="1" applyAlignment="1">
      <alignment vertical="center" wrapText="1"/>
    </xf>
    <xf numFmtId="3" fontId="52" fillId="0" borderId="41" xfId="55" applyNumberFormat="1" applyFont="1" applyFill="1" applyBorder="1" applyAlignment="1">
      <alignment vertical="center" wrapText="1"/>
    </xf>
    <xf numFmtId="4" fontId="52" fillId="6" borderId="38" xfId="1" applyNumberFormat="1" applyFont="1" applyFill="1" applyBorder="1" applyAlignment="1">
      <alignment horizontal="right" vertical="center" wrapText="1"/>
    </xf>
    <xf numFmtId="3" fontId="15" fillId="6" borderId="13" xfId="1" applyNumberFormat="1" applyFont="1" applyFill="1" applyBorder="1" applyAlignment="1">
      <alignment horizontal="center" vertical="center" wrapText="1"/>
    </xf>
    <xf numFmtId="0" fontId="51" fillId="6" borderId="13" xfId="1" quotePrefix="1" applyFont="1" applyFill="1" applyBorder="1" applyAlignment="1">
      <alignment vertical="center" wrapText="1"/>
    </xf>
    <xf numFmtId="0" fontId="50" fillId="6" borderId="10" xfId="1" quotePrefix="1" applyFont="1" applyFill="1" applyBorder="1" applyAlignment="1">
      <alignment horizontal="left" vertical="center" wrapText="1"/>
    </xf>
    <xf numFmtId="0" fontId="50" fillId="6" borderId="9" xfId="1" quotePrefix="1" applyFont="1" applyFill="1" applyBorder="1" applyAlignment="1">
      <alignment horizontal="left" vertical="center"/>
    </xf>
    <xf numFmtId="0" fontId="35" fillId="6" borderId="14" xfId="1" quotePrefix="1" applyFont="1" applyFill="1" applyBorder="1" applyAlignment="1">
      <alignment horizontal="left" vertical="center" wrapText="1"/>
    </xf>
    <xf numFmtId="0" fontId="35" fillId="6" borderId="15" xfId="1" quotePrefix="1" applyFont="1" applyFill="1" applyBorder="1" applyAlignment="1">
      <alignment horizontal="left" vertical="center" wrapText="1"/>
    </xf>
    <xf numFmtId="4" fontId="12" fillId="6" borderId="38" xfId="1" applyNumberFormat="1" applyFont="1" applyFill="1" applyBorder="1" applyAlignment="1">
      <alignment horizontal="right" vertical="center" wrapText="1"/>
    </xf>
    <xf numFmtId="0" fontId="50" fillId="6" borderId="12" xfId="1" quotePrefix="1" applyFont="1" applyFill="1" applyBorder="1" applyAlignment="1">
      <alignment vertical="center" wrapText="1"/>
    </xf>
    <xf numFmtId="0" fontId="50" fillId="6" borderId="13" xfId="1" quotePrefix="1" applyFont="1" applyFill="1" applyBorder="1" applyAlignment="1">
      <alignment vertical="center" wrapText="1"/>
    </xf>
    <xf numFmtId="0" fontId="35" fillId="6" borderId="10" xfId="1" quotePrefix="1" applyFont="1" applyFill="1" applyBorder="1" applyAlignment="1">
      <alignment horizontal="left" vertical="center" wrapText="1"/>
    </xf>
    <xf numFmtId="0" fontId="35" fillId="6" borderId="9" xfId="1" quotePrefix="1" applyFont="1" applyFill="1" applyBorder="1" applyAlignment="1">
      <alignment horizontal="left" vertical="center" wrapText="1"/>
    </xf>
    <xf numFmtId="43" fontId="12" fillId="6" borderId="38" xfId="56" applyFont="1" applyFill="1" applyBorder="1" applyAlignment="1">
      <alignment horizontal="center" vertical="center" wrapText="1"/>
    </xf>
    <xf numFmtId="0" fontId="35" fillId="6" borderId="15" xfId="1" quotePrefix="1" applyFont="1" applyFill="1" applyBorder="1" applyAlignment="1">
      <alignment horizontal="left" vertical="center"/>
    </xf>
    <xf numFmtId="3" fontId="14" fillId="6" borderId="18" xfId="1" applyNumberFormat="1" applyFont="1" applyFill="1" applyBorder="1" applyAlignment="1">
      <alignment horizontal="center" vertical="center" wrapText="1"/>
    </xf>
    <xf numFmtId="0" fontId="35" fillId="9" borderId="64" xfId="1" quotePrefix="1" applyFont="1" applyFill="1" applyBorder="1" applyAlignment="1">
      <alignment horizontal="left" vertical="center" wrapText="1"/>
    </xf>
    <xf numFmtId="0" fontId="35" fillId="9" borderId="65" xfId="1" quotePrefix="1" applyFont="1" applyFill="1" applyBorder="1" applyAlignment="1">
      <alignment horizontal="left" vertical="center" wrapText="1"/>
    </xf>
    <xf numFmtId="0" fontId="35" fillId="9" borderId="66" xfId="1" quotePrefix="1" applyFont="1" applyFill="1" applyBorder="1" applyAlignment="1">
      <alignment horizontal="left" vertical="center" wrapText="1"/>
    </xf>
    <xf numFmtId="3" fontId="36" fillId="9" borderId="67" xfId="1" applyNumberFormat="1" applyFont="1" applyFill="1" applyBorder="1" applyAlignment="1">
      <alignment vertical="center" wrapText="1"/>
    </xf>
    <xf numFmtId="4" fontId="12" fillId="9" borderId="67" xfId="1" applyNumberFormat="1" applyFont="1" applyFill="1" applyBorder="1" applyAlignment="1">
      <alignment horizontal="right" vertical="center" wrapText="1"/>
    </xf>
    <xf numFmtId="3" fontId="14" fillId="9" borderId="67" xfId="1" applyNumberFormat="1" applyFont="1" applyFill="1" applyBorder="1" applyAlignment="1">
      <alignment horizontal="center" vertical="center" wrapText="1"/>
    </xf>
    <xf numFmtId="3" fontId="14" fillId="6" borderId="12" xfId="1" applyNumberFormat="1" applyFont="1" applyFill="1" applyBorder="1" applyAlignment="1">
      <alignment horizontal="center" vertical="center" wrapText="1"/>
    </xf>
    <xf numFmtId="3" fontId="10" fillId="6" borderId="50" xfId="1" applyNumberFormat="1" applyFont="1" applyFill="1" applyBorder="1" applyAlignment="1">
      <alignment horizontal="center" vertical="center" wrapText="1"/>
    </xf>
    <xf numFmtId="3" fontId="10" fillId="6" borderId="18" xfId="1" applyNumberFormat="1" applyFont="1" applyFill="1" applyBorder="1" applyAlignment="1">
      <alignment horizontal="center" vertical="center" wrapText="1"/>
    </xf>
    <xf numFmtId="3" fontId="10" fillId="6" borderId="18" xfId="1" applyNumberFormat="1" applyFont="1" applyFill="1" applyBorder="1" applyAlignment="1">
      <alignment horizontal="right" vertical="center" wrapText="1"/>
    </xf>
    <xf numFmtId="0" fontId="12" fillId="17" borderId="52" xfId="12" quotePrefix="1" applyFont="1" applyFill="1" applyBorder="1" applyAlignment="1">
      <alignment horizontal="left" vertical="center" wrapText="1"/>
    </xf>
    <xf numFmtId="0" fontId="1" fillId="17" borderId="53" xfId="1" applyFont="1" applyFill="1" applyBorder="1" applyAlignment="1">
      <alignment vertical="center" wrapText="1"/>
    </xf>
    <xf numFmtId="0" fontId="1" fillId="17" borderId="54" xfId="1" applyFont="1" applyFill="1" applyBorder="1" applyAlignment="1">
      <alignment vertical="center" wrapText="1"/>
    </xf>
    <xf numFmtId="3" fontId="12" fillId="17" borderId="12" xfId="13" applyNumberFormat="1" applyFont="1" applyFill="1" applyBorder="1" applyAlignment="1">
      <alignment horizontal="right" vertical="center" wrapText="1"/>
    </xf>
    <xf numFmtId="3" fontId="12" fillId="17" borderId="72" xfId="13" applyNumberFormat="1" applyFont="1" applyFill="1" applyBorder="1" applyAlignment="1">
      <alignment horizontal="right" vertical="center" wrapText="1"/>
    </xf>
    <xf numFmtId="2" fontId="12" fillId="17" borderId="52" xfId="57" applyNumberFormat="1" applyFont="1" applyFill="1" applyBorder="1" applyAlignment="1">
      <alignment horizontal="right" vertical="center" wrapText="1"/>
    </xf>
    <xf numFmtId="3" fontId="12" fillId="17" borderId="72" xfId="57" applyNumberFormat="1" applyFont="1" applyFill="1" applyBorder="1" applyAlignment="1">
      <alignment vertical="center" wrapText="1"/>
    </xf>
    <xf numFmtId="0" fontId="14" fillId="17" borderId="12" xfId="1" applyFont="1" applyFill="1" applyBorder="1" applyAlignment="1">
      <alignment vertical="center" wrapText="1"/>
    </xf>
    <xf numFmtId="0" fontId="1" fillId="0" borderId="62" xfId="1" applyFont="1" applyBorder="1" applyAlignment="1">
      <alignment vertical="center" wrapText="1"/>
    </xf>
    <xf numFmtId="0" fontId="1" fillId="0" borderId="60" xfId="1" applyFont="1" applyBorder="1" applyAlignment="1">
      <alignment vertical="center" wrapText="1"/>
    </xf>
    <xf numFmtId="0" fontId="12" fillId="3" borderId="55" xfId="58" quotePrefix="1" applyFont="1" applyBorder="1" applyAlignment="1">
      <alignment horizontal="left" vertical="center" wrapText="1"/>
    </xf>
    <xf numFmtId="0" fontId="1" fillId="0" borderId="56" xfId="1" applyFont="1" applyBorder="1" applyAlignment="1">
      <alignment vertical="center" wrapText="1"/>
    </xf>
    <xf numFmtId="0" fontId="1" fillId="0" borderId="57" xfId="1" applyFont="1" applyBorder="1" applyAlignment="1">
      <alignment vertical="center" wrapText="1"/>
    </xf>
    <xf numFmtId="3" fontId="12" fillId="3" borderId="13" xfId="17" applyNumberFormat="1" applyFont="1" applyBorder="1" applyAlignment="1">
      <alignment horizontal="right" vertical="center" wrapText="1"/>
    </xf>
    <xf numFmtId="3" fontId="12" fillId="3" borderId="42" xfId="17" applyNumberFormat="1" applyFont="1" applyBorder="1" applyAlignment="1">
      <alignment horizontal="right" vertical="center" wrapText="1"/>
    </xf>
    <xf numFmtId="2" fontId="12" fillId="3" borderId="48" xfId="59" applyNumberFormat="1" applyFont="1" applyBorder="1" applyAlignment="1">
      <alignment horizontal="right" vertical="center" wrapText="1"/>
    </xf>
    <xf numFmtId="3" fontId="12" fillId="3" borderId="41" xfId="59" applyNumberFormat="1" applyFont="1" applyBorder="1" applyAlignment="1">
      <alignment vertical="center" wrapText="1"/>
    </xf>
    <xf numFmtId="0" fontId="36" fillId="3" borderId="20" xfId="58" quotePrefix="1" applyFont="1" applyBorder="1" applyAlignment="1">
      <alignment horizontal="left" vertical="center" wrapText="1"/>
    </xf>
    <xf numFmtId="0" fontId="14" fillId="0" borderId="0" xfId="1" applyFont="1" applyAlignment="1">
      <alignment vertical="center" wrapText="1"/>
    </xf>
    <xf numFmtId="0" fontId="1" fillId="0" borderId="20" xfId="1" applyFont="1" applyBorder="1" applyAlignment="1">
      <alignment vertical="center" wrapText="1"/>
    </xf>
    <xf numFmtId="0" fontId="1" fillId="0" borderId="0" xfId="1" applyFont="1" applyBorder="1" applyAlignment="1">
      <alignment vertical="center" wrapText="1"/>
    </xf>
    <xf numFmtId="0" fontId="13" fillId="4" borderId="0" xfId="18" quotePrefix="1" applyFont="1" applyBorder="1" applyAlignment="1">
      <alignment horizontal="left" vertical="center" wrapText="1"/>
    </xf>
    <xf numFmtId="0" fontId="13" fillId="6" borderId="10" xfId="60" quotePrefix="1" applyFont="1" applyFill="1" applyBorder="1" applyAlignment="1">
      <alignment horizontal="left" vertical="center" wrapText="1"/>
    </xf>
    <xf numFmtId="0" fontId="13" fillId="6" borderId="8" xfId="60" quotePrefix="1" applyFont="1" applyFill="1" applyBorder="1" applyAlignment="1">
      <alignment horizontal="left" vertical="center" wrapText="1"/>
    </xf>
    <xf numFmtId="0" fontId="13" fillId="6" borderId="9" xfId="60" quotePrefix="1" applyFont="1" applyFill="1" applyBorder="1" applyAlignment="1">
      <alignment horizontal="left" vertical="center" wrapText="1"/>
    </xf>
    <xf numFmtId="3" fontId="13" fillId="6" borderId="13" xfId="61" applyNumberFormat="1" applyFont="1" applyFill="1" applyBorder="1" applyAlignment="1">
      <alignment horizontal="right" vertical="center" wrapText="1"/>
    </xf>
    <xf numFmtId="3" fontId="13" fillId="6" borderId="42" xfId="61" applyNumberFormat="1" applyFont="1" applyFill="1" applyBorder="1" applyAlignment="1">
      <alignment horizontal="right" vertical="center" wrapText="1"/>
    </xf>
    <xf numFmtId="2" fontId="13" fillId="6" borderId="48" xfId="55" applyNumberFormat="1" applyFont="1" applyFill="1" applyBorder="1" applyAlignment="1">
      <alignment horizontal="right" vertical="center" wrapText="1"/>
    </xf>
    <xf numFmtId="3" fontId="13" fillId="6" borderId="41" xfId="55" applyNumberFormat="1" applyFont="1" applyFill="1" applyBorder="1" applyAlignment="1">
      <alignment vertical="center" wrapText="1"/>
    </xf>
    <xf numFmtId="0" fontId="14" fillId="0" borderId="13" xfId="1" applyFont="1" applyBorder="1" applyAlignment="1">
      <alignment vertical="center" wrapText="1"/>
    </xf>
    <xf numFmtId="0" fontId="1" fillId="0" borderId="0" xfId="1" applyFont="1" applyBorder="1" applyAlignment="1">
      <alignment vertical="center" wrapText="1"/>
    </xf>
    <xf numFmtId="0" fontId="13" fillId="6" borderId="14" xfId="60" quotePrefix="1" applyFont="1" applyFill="1" applyBorder="1" applyAlignment="1">
      <alignment horizontal="left" vertical="center" wrapText="1"/>
    </xf>
    <xf numFmtId="0" fontId="13" fillId="6" borderId="16" xfId="60" quotePrefix="1" applyFont="1" applyFill="1" applyBorder="1" applyAlignment="1">
      <alignment horizontal="left" vertical="center" wrapText="1"/>
    </xf>
    <xf numFmtId="0" fontId="13" fillId="6" borderId="15" xfId="60" quotePrefix="1" applyFont="1" applyFill="1" applyBorder="1" applyAlignment="1">
      <alignment horizontal="left" vertical="center" wrapText="1"/>
    </xf>
    <xf numFmtId="3" fontId="13" fillId="6" borderId="41" xfId="61" applyNumberFormat="1" applyFont="1" applyFill="1" applyBorder="1" applyAlignment="1">
      <alignment horizontal="right" vertical="center" wrapText="1"/>
    </xf>
    <xf numFmtId="3" fontId="13" fillId="6" borderId="18" xfId="61" applyNumberFormat="1" applyFont="1" applyFill="1" applyBorder="1" applyAlignment="1">
      <alignment horizontal="right" vertical="center" wrapText="1"/>
    </xf>
    <xf numFmtId="0" fontId="13" fillId="6" borderId="43" xfId="60" quotePrefix="1" applyFont="1" applyFill="1" applyBorder="1" applyAlignment="1">
      <alignment horizontal="left" vertical="center" wrapText="1"/>
    </xf>
    <xf numFmtId="0" fontId="13" fillId="6" borderId="58" xfId="60" quotePrefix="1" applyFont="1" applyFill="1" applyBorder="1" applyAlignment="1">
      <alignment horizontal="left" vertical="center" wrapText="1"/>
    </xf>
    <xf numFmtId="0" fontId="13" fillId="6" borderId="44" xfId="60" quotePrefix="1" applyFont="1" applyFill="1" applyBorder="1" applyAlignment="1">
      <alignment horizontal="left" vertical="center" wrapText="1"/>
    </xf>
    <xf numFmtId="0" fontId="12" fillId="3" borderId="48" xfId="58" quotePrefix="1" applyFont="1" applyBorder="1" applyAlignment="1">
      <alignment horizontal="left" vertical="center" wrapText="1"/>
    </xf>
    <xf numFmtId="0" fontId="1" fillId="0" borderId="60" xfId="1" applyFont="1" applyBorder="1" applyAlignment="1">
      <alignment vertical="center" wrapText="1"/>
    </xf>
    <xf numFmtId="0" fontId="1" fillId="0" borderId="59" xfId="1" applyFont="1" applyBorder="1" applyAlignment="1">
      <alignment vertical="center" wrapText="1"/>
    </xf>
    <xf numFmtId="3" fontId="12" fillId="3" borderId="41" xfId="17" applyNumberFormat="1" applyFont="1" applyBorder="1" applyAlignment="1">
      <alignment horizontal="right" vertical="center" wrapText="1"/>
    </xf>
    <xf numFmtId="3" fontId="36" fillId="3" borderId="41" xfId="17" applyNumberFormat="1" applyFont="1" applyBorder="1" applyAlignment="1">
      <alignment horizontal="right" vertical="center" wrapText="1"/>
    </xf>
    <xf numFmtId="0" fontId="13" fillId="4" borderId="59" xfId="18" quotePrefix="1" applyFont="1" applyBorder="1" applyAlignment="1">
      <alignment vertical="center" wrapText="1"/>
    </xf>
    <xf numFmtId="0" fontId="13" fillId="0" borderId="14" xfId="60" quotePrefix="1" applyFont="1" applyFill="1" applyBorder="1" applyAlignment="1">
      <alignment horizontal="left" vertical="center" wrapText="1"/>
    </xf>
    <xf numFmtId="0" fontId="13" fillId="0" borderId="16" xfId="60" quotePrefix="1" applyFont="1" applyFill="1" applyBorder="1" applyAlignment="1">
      <alignment horizontal="left" vertical="center" wrapText="1"/>
    </xf>
    <xf numFmtId="0" fontId="13" fillId="0" borderId="15" xfId="60" quotePrefix="1" applyFont="1" applyFill="1" applyBorder="1" applyAlignment="1">
      <alignment horizontal="left" vertical="center" wrapText="1"/>
    </xf>
    <xf numFmtId="3" fontId="13" fillId="0" borderId="63" xfId="61" applyNumberFormat="1" applyFont="1" applyFill="1" applyBorder="1" applyAlignment="1">
      <alignment horizontal="right" vertical="center" wrapText="1"/>
    </xf>
    <xf numFmtId="2" fontId="13" fillId="0" borderId="55" xfId="55" applyNumberFormat="1" applyFont="1" applyFill="1" applyBorder="1" applyAlignment="1">
      <alignment horizontal="right" vertical="center" wrapText="1"/>
    </xf>
    <xf numFmtId="3" fontId="13" fillId="0" borderId="63" xfId="55" applyNumberFormat="1" applyFont="1" applyFill="1" applyBorder="1" applyAlignment="1">
      <alignment vertical="center" wrapText="1"/>
    </xf>
    <xf numFmtId="0" fontId="14" fillId="0" borderId="13" xfId="1" applyFont="1" applyFill="1" applyBorder="1" applyAlignment="1">
      <alignment horizontal="justify" vertical="center" wrapText="1"/>
    </xf>
    <xf numFmtId="0" fontId="1" fillId="0" borderId="50" xfId="1" applyFont="1" applyBorder="1" applyAlignment="1">
      <alignment vertical="center" wrapText="1"/>
    </xf>
    <xf numFmtId="0" fontId="13" fillId="0" borderId="10" xfId="60" quotePrefix="1" applyFont="1" applyFill="1" applyBorder="1" applyAlignment="1">
      <alignment horizontal="left" vertical="center" wrapText="1"/>
    </xf>
    <xf numFmtId="0" fontId="13" fillId="0" borderId="8" xfId="60" quotePrefix="1" applyFont="1" applyFill="1" applyBorder="1" applyAlignment="1">
      <alignment horizontal="left" vertical="center" wrapText="1"/>
    </xf>
    <xf numFmtId="0" fontId="13" fillId="0" borderId="9" xfId="60" quotePrefix="1" applyFont="1" applyFill="1" applyBorder="1" applyAlignment="1">
      <alignment horizontal="left" vertical="center" wrapText="1"/>
    </xf>
    <xf numFmtId="3" fontId="13" fillId="0" borderId="72" xfId="61" applyNumberFormat="1" applyFont="1" applyFill="1" applyBorder="1" applyAlignment="1">
      <alignment horizontal="right" vertical="center" wrapText="1"/>
    </xf>
    <xf numFmtId="2" fontId="13" fillId="0" borderId="52" xfId="55" applyNumberFormat="1" applyFont="1" applyFill="1" applyBorder="1" applyAlignment="1">
      <alignment horizontal="right" vertical="center" wrapText="1"/>
    </xf>
    <xf numFmtId="3" fontId="13" fillId="0" borderId="72" xfId="55" applyNumberFormat="1" applyFont="1" applyFill="1" applyBorder="1" applyAlignment="1">
      <alignment vertical="center" wrapText="1"/>
    </xf>
    <xf numFmtId="0" fontId="14" fillId="0" borderId="12" xfId="1" applyFont="1" applyFill="1" applyBorder="1" applyAlignment="1">
      <alignment horizontal="justify" vertical="center" wrapText="1"/>
    </xf>
    <xf numFmtId="0" fontId="13" fillId="4" borderId="20" xfId="18" quotePrefix="1" applyFont="1" applyBorder="1" applyAlignment="1">
      <alignment horizontal="left" vertical="center" wrapText="1"/>
    </xf>
    <xf numFmtId="0" fontId="13" fillId="0" borderId="43" xfId="60" quotePrefix="1" applyFont="1" applyFill="1" applyBorder="1" applyAlignment="1">
      <alignment horizontal="left" vertical="center" wrapText="1"/>
    </xf>
    <xf numFmtId="0" fontId="13" fillId="0" borderId="58" xfId="60" quotePrefix="1" applyFont="1" applyFill="1" applyBorder="1" applyAlignment="1">
      <alignment horizontal="left" vertical="center" wrapText="1"/>
    </xf>
    <xf numFmtId="0" fontId="13" fillId="0" borderId="44" xfId="60" quotePrefix="1" applyFont="1" applyFill="1" applyBorder="1" applyAlignment="1">
      <alignment horizontal="left" vertical="center" wrapText="1"/>
    </xf>
    <xf numFmtId="3" fontId="13" fillId="0" borderId="41" xfId="61" applyNumberFormat="1" applyFont="1" applyFill="1" applyBorder="1" applyAlignment="1">
      <alignment horizontal="right" vertical="center" wrapText="1"/>
    </xf>
    <xf numFmtId="3" fontId="13" fillId="0" borderId="61" xfId="61" applyNumberFormat="1" applyFont="1" applyFill="1" applyBorder="1" applyAlignment="1">
      <alignment horizontal="right" vertical="center" wrapText="1"/>
    </xf>
    <xf numFmtId="2" fontId="13" fillId="0" borderId="43" xfId="55" applyNumberFormat="1" applyFont="1" applyFill="1" applyBorder="1" applyAlignment="1">
      <alignment horizontal="right" vertical="center" wrapText="1"/>
    </xf>
    <xf numFmtId="0" fontId="14" fillId="0" borderId="13" xfId="1" applyFont="1" applyFill="1" applyBorder="1" applyAlignment="1">
      <alignment vertical="center" wrapText="1"/>
    </xf>
    <xf numFmtId="0" fontId="1" fillId="0" borderId="20" xfId="1" applyFont="1" applyBorder="1" applyAlignment="1">
      <alignment vertical="center" wrapText="1"/>
    </xf>
    <xf numFmtId="0" fontId="13" fillId="0" borderId="55" xfId="60" quotePrefix="1" applyFont="1" applyFill="1" applyBorder="1" applyAlignment="1">
      <alignment horizontal="left" vertical="center" wrapText="1"/>
    </xf>
    <xf numFmtId="0" fontId="13" fillId="0" borderId="56" xfId="60" quotePrefix="1" applyFont="1" applyFill="1" applyBorder="1" applyAlignment="1">
      <alignment horizontal="left" vertical="center" wrapText="1"/>
    </xf>
    <xf numFmtId="0" fontId="13" fillId="0" borderId="57" xfId="60" quotePrefix="1" applyFont="1" applyFill="1" applyBorder="1" applyAlignment="1">
      <alignment horizontal="left" vertical="center" wrapText="1"/>
    </xf>
    <xf numFmtId="2" fontId="13" fillId="0" borderId="48" xfId="55" applyNumberFormat="1" applyFont="1" applyFill="1" applyBorder="1" applyAlignment="1">
      <alignment horizontal="right" vertical="center" wrapText="1"/>
    </xf>
    <xf numFmtId="0" fontId="13" fillId="4" borderId="20" xfId="18" quotePrefix="1" applyFont="1" applyBorder="1" applyAlignment="1">
      <alignment vertical="center" wrapText="1"/>
    </xf>
    <xf numFmtId="3" fontId="13" fillId="0" borderId="42" xfId="61" applyNumberFormat="1" applyFont="1" applyFill="1" applyBorder="1" applyAlignment="1">
      <alignment horizontal="right" vertical="center" wrapText="1"/>
    </xf>
    <xf numFmtId="0" fontId="14" fillId="0" borderId="18" xfId="1" applyFont="1" applyFill="1" applyBorder="1" applyAlignment="1">
      <alignment horizontal="justify" vertical="center" wrapText="1"/>
    </xf>
    <xf numFmtId="3" fontId="13" fillId="0" borderId="13" xfId="61" applyNumberFormat="1" applyFont="1" applyFill="1" applyBorder="1" applyAlignment="1">
      <alignment horizontal="right" vertical="center" wrapText="1"/>
    </xf>
    <xf numFmtId="0" fontId="14" fillId="0" borderId="47" xfId="1" applyFont="1" applyFill="1" applyBorder="1" applyAlignment="1">
      <alignment horizontal="justify" vertical="center" wrapText="1"/>
    </xf>
    <xf numFmtId="0" fontId="1" fillId="0" borderId="10" xfId="1" applyFont="1" applyBorder="1" applyAlignment="1">
      <alignment vertical="center" wrapText="1"/>
    </xf>
    <xf numFmtId="0" fontId="1" fillId="0" borderId="8" xfId="1" applyFont="1" applyBorder="1" applyAlignment="1">
      <alignment vertical="center" wrapText="1"/>
    </xf>
    <xf numFmtId="0" fontId="1" fillId="0" borderId="9" xfId="1" applyFont="1" applyBorder="1" applyAlignment="1">
      <alignment vertical="center" wrapText="1"/>
    </xf>
    <xf numFmtId="0" fontId="14" fillId="0" borderId="72" xfId="1" applyFont="1" applyFill="1" applyBorder="1" applyAlignment="1">
      <alignment horizontal="justify" vertical="center" wrapText="1"/>
    </xf>
    <xf numFmtId="0" fontId="13" fillId="0" borderId="20" xfId="18" quotePrefix="1" applyFont="1" applyFill="1" applyBorder="1" applyAlignment="1">
      <alignment vertical="center" wrapText="1"/>
    </xf>
    <xf numFmtId="0" fontId="1" fillId="0" borderId="0" xfId="1" applyFont="1" applyFill="1" applyBorder="1" applyAlignment="1">
      <alignment vertical="center" wrapText="1"/>
    </xf>
    <xf numFmtId="0" fontId="12" fillId="3" borderId="52" xfId="58" quotePrefix="1" applyFont="1" applyBorder="1" applyAlignment="1">
      <alignment horizontal="left" vertical="center" wrapText="1"/>
    </xf>
    <xf numFmtId="0" fontId="1" fillId="0" borderId="51" xfId="1" applyFont="1" applyBorder="1" applyAlignment="1">
      <alignment vertical="center" wrapText="1"/>
    </xf>
    <xf numFmtId="0" fontId="1" fillId="0" borderId="49" xfId="1" applyFont="1" applyBorder="1" applyAlignment="1">
      <alignment vertical="center" wrapText="1"/>
    </xf>
    <xf numFmtId="3" fontId="12" fillId="3" borderId="61" xfId="17" applyNumberFormat="1" applyFont="1" applyBorder="1" applyAlignment="1">
      <alignment horizontal="right" vertical="center" wrapText="1"/>
    </xf>
    <xf numFmtId="0" fontId="36" fillId="3" borderId="48" xfId="58" quotePrefix="1" applyFont="1" applyBorder="1" applyAlignment="1">
      <alignment horizontal="left" vertical="center" wrapText="1"/>
    </xf>
    <xf numFmtId="0" fontId="1" fillId="0" borderId="20" xfId="1" applyFont="1" applyFill="1" applyBorder="1" applyAlignment="1">
      <alignment vertical="center" wrapText="1"/>
    </xf>
    <xf numFmtId="0" fontId="13" fillId="0" borderId="59" xfId="18" quotePrefix="1" applyFont="1" applyFill="1" applyBorder="1" applyAlignment="1">
      <alignment vertical="center" wrapText="1"/>
    </xf>
    <xf numFmtId="0" fontId="13" fillId="0" borderId="48" xfId="60" quotePrefix="1" applyFont="1" applyFill="1" applyBorder="1" applyAlignment="1">
      <alignment horizontal="left" vertical="center" wrapText="1"/>
    </xf>
    <xf numFmtId="0" fontId="13" fillId="0" borderId="51" xfId="60" quotePrefix="1" applyFont="1" applyFill="1" applyBorder="1" applyAlignment="1">
      <alignment horizontal="left" vertical="center" wrapText="1"/>
    </xf>
    <xf numFmtId="0" fontId="13" fillId="0" borderId="49" xfId="60" quotePrefix="1" applyFont="1" applyFill="1" applyBorder="1" applyAlignment="1">
      <alignment horizontal="left" vertical="center" wrapText="1"/>
    </xf>
    <xf numFmtId="0" fontId="1" fillId="0" borderId="50" xfId="1" applyFont="1" applyFill="1" applyBorder="1" applyAlignment="1">
      <alignment vertical="center" wrapText="1"/>
    </xf>
    <xf numFmtId="0" fontId="13" fillId="0" borderId="20" xfId="18" quotePrefix="1" applyFont="1" applyFill="1" applyBorder="1" applyAlignment="1">
      <alignment horizontal="left" vertical="center" wrapText="1"/>
    </xf>
    <xf numFmtId="0" fontId="1" fillId="0" borderId="0" xfId="1" applyFont="1" applyFill="1" applyBorder="1" applyAlignment="1">
      <alignment vertical="center" wrapText="1"/>
    </xf>
    <xf numFmtId="0" fontId="13" fillId="0" borderId="52" xfId="60" quotePrefix="1" applyFont="1" applyFill="1" applyBorder="1" applyAlignment="1">
      <alignment horizontal="left" vertical="center" wrapText="1"/>
    </xf>
    <xf numFmtId="0" fontId="13" fillId="0" borderId="53" xfId="60" quotePrefix="1" applyFont="1" applyFill="1" applyBorder="1" applyAlignment="1">
      <alignment horizontal="left" vertical="center" wrapText="1"/>
    </xf>
    <xf numFmtId="0" fontId="13" fillId="0" borderId="54" xfId="60" quotePrefix="1" applyFont="1" applyFill="1" applyBorder="1" applyAlignment="1">
      <alignment horizontal="left" vertical="center" wrapText="1"/>
    </xf>
    <xf numFmtId="0" fontId="14" fillId="0" borderId="12" xfId="1" applyFont="1" applyFill="1" applyBorder="1" applyAlignment="1">
      <alignment vertical="center" wrapText="1"/>
    </xf>
    <xf numFmtId="0" fontId="1" fillId="0" borderId="20" xfId="1" applyFont="1" applyFill="1" applyBorder="1" applyAlignment="1">
      <alignment vertical="center" wrapText="1"/>
    </xf>
    <xf numFmtId="0" fontId="13" fillId="4" borderId="60" xfId="18" quotePrefix="1" applyFont="1" applyBorder="1" applyAlignment="1">
      <alignment horizontal="left" vertical="center" wrapText="1"/>
    </xf>
    <xf numFmtId="0" fontId="14" fillId="0" borderId="13" xfId="1" applyFont="1" applyBorder="1" applyAlignment="1">
      <alignment horizontal="justify" vertical="center" wrapText="1"/>
    </xf>
    <xf numFmtId="0" fontId="13" fillId="4" borderId="60" xfId="18" quotePrefix="1" applyFont="1" applyBorder="1" applyAlignment="1">
      <alignment horizontal="left" vertical="center" wrapText="1"/>
    </xf>
    <xf numFmtId="0" fontId="1" fillId="0" borderId="10" xfId="1" applyFont="1" applyBorder="1" applyAlignment="1">
      <alignment vertical="center" wrapText="1"/>
    </xf>
    <xf numFmtId="0" fontId="1" fillId="0" borderId="8" xfId="1" applyFont="1" applyBorder="1" applyAlignment="1">
      <alignment vertical="center" wrapText="1"/>
    </xf>
    <xf numFmtId="0" fontId="13" fillId="0" borderId="8" xfId="18" quotePrefix="1" applyFont="1" applyFill="1" applyBorder="1" applyAlignment="1">
      <alignment horizontal="left" vertical="center" wrapText="1"/>
    </xf>
    <xf numFmtId="0" fontId="14" fillId="0" borderId="0" xfId="1" applyFont="1" applyFill="1" applyAlignment="1">
      <alignment wrapText="1"/>
    </xf>
    <xf numFmtId="0" fontId="1" fillId="0" borderId="0" xfId="1" applyFont="1" applyFill="1" applyAlignment="1">
      <alignment wrapText="1"/>
    </xf>
    <xf numFmtId="3" fontId="12" fillId="17" borderId="13" xfId="13" applyNumberFormat="1" applyFont="1" applyFill="1" applyBorder="1" applyAlignment="1">
      <alignment horizontal="right" vertical="center" wrapText="1"/>
    </xf>
    <xf numFmtId="3" fontId="12" fillId="17" borderId="42" xfId="13" applyNumberFormat="1" applyFont="1" applyFill="1" applyBorder="1" applyAlignment="1">
      <alignment horizontal="right" vertical="center" wrapText="1"/>
    </xf>
    <xf numFmtId="2" fontId="12" fillId="17" borderId="48" xfId="57" applyNumberFormat="1" applyFont="1" applyFill="1" applyBorder="1" applyAlignment="1">
      <alignment horizontal="right" vertical="center" wrapText="1"/>
    </xf>
    <xf numFmtId="3" fontId="12" fillId="17" borderId="42" xfId="57" applyNumberFormat="1" applyFont="1" applyFill="1" applyBorder="1" applyAlignment="1">
      <alignment vertical="center" wrapText="1"/>
    </xf>
    <xf numFmtId="0" fontId="14" fillId="17" borderId="13" xfId="1" applyFont="1" applyFill="1" applyBorder="1" applyAlignment="1">
      <alignment vertical="center" wrapText="1"/>
    </xf>
    <xf numFmtId="0" fontId="13" fillId="0" borderId="17" xfId="18" quotePrefix="1" applyFont="1" applyFill="1" applyBorder="1" applyAlignment="1">
      <alignment vertical="center" wrapText="1"/>
    </xf>
    <xf numFmtId="0" fontId="1" fillId="0" borderId="9" xfId="1" applyFont="1" applyFill="1" applyBorder="1" applyAlignment="1">
      <alignment vertical="center" wrapText="1"/>
    </xf>
    <xf numFmtId="0" fontId="14" fillId="0" borderId="12" xfId="1" applyFont="1" applyFill="1" applyBorder="1" applyAlignment="1">
      <alignment horizontal="justify" vertical="center" wrapText="1"/>
    </xf>
    <xf numFmtId="3" fontId="13" fillId="0" borderId="42" xfId="55" applyNumberFormat="1" applyFont="1" applyFill="1" applyBorder="1" applyAlignment="1">
      <alignment vertical="center" wrapText="1"/>
    </xf>
    <xf numFmtId="0" fontId="12" fillId="3" borderId="38" xfId="58" quotePrefix="1" applyFont="1" applyBorder="1" applyAlignment="1">
      <alignment horizontal="left" vertical="center" wrapText="1"/>
    </xf>
    <xf numFmtId="0" fontId="1" fillId="0" borderId="39" xfId="1" applyFont="1" applyBorder="1" applyAlignment="1">
      <alignment vertical="center" wrapText="1"/>
    </xf>
    <xf numFmtId="0" fontId="1" fillId="0" borderId="17" xfId="1" applyFont="1" applyBorder="1" applyAlignment="1">
      <alignment vertical="center" wrapText="1"/>
    </xf>
    <xf numFmtId="0" fontId="13" fillId="0" borderId="38" xfId="60" quotePrefix="1" applyFont="1" applyFill="1" applyBorder="1" applyAlignment="1">
      <alignment horizontal="left" vertical="center" wrapText="1"/>
    </xf>
    <xf numFmtId="0" fontId="13" fillId="0" borderId="39" xfId="60" quotePrefix="1" applyFont="1" applyFill="1" applyBorder="1" applyAlignment="1">
      <alignment horizontal="left" vertical="center" wrapText="1"/>
    </xf>
    <xf numFmtId="0" fontId="13" fillId="0" borderId="17" xfId="60" quotePrefix="1" applyFont="1" applyFill="1" applyBorder="1" applyAlignment="1">
      <alignment horizontal="left" vertical="center" wrapText="1"/>
    </xf>
    <xf numFmtId="3" fontId="13" fillId="0" borderId="13" xfId="55" applyNumberFormat="1" applyFont="1" applyFill="1" applyBorder="1" applyAlignment="1">
      <alignment vertical="center" wrapText="1"/>
    </xf>
    <xf numFmtId="0" fontId="1" fillId="0" borderId="53" xfId="1" applyFont="1" applyBorder="1" applyAlignment="1">
      <alignment vertical="center" wrapText="1"/>
    </xf>
    <xf numFmtId="0" fontId="1" fillId="0" borderId="54" xfId="1" applyFont="1" applyBorder="1" applyAlignment="1">
      <alignment vertical="center" wrapText="1"/>
    </xf>
    <xf numFmtId="3" fontId="12" fillId="3" borderId="72" xfId="17" applyNumberFormat="1" applyFont="1" applyBorder="1" applyAlignment="1">
      <alignment horizontal="right" vertical="center" wrapText="1"/>
    </xf>
    <xf numFmtId="3" fontId="12" fillId="3" borderId="72" xfId="59" applyNumberFormat="1" applyFont="1" applyBorder="1" applyAlignment="1">
      <alignment vertical="center" wrapText="1"/>
    </xf>
    <xf numFmtId="2" fontId="12" fillId="3" borderId="52" xfId="59" applyNumberFormat="1" applyFont="1" applyBorder="1" applyAlignment="1">
      <alignment horizontal="right" vertical="center" wrapText="1"/>
    </xf>
    <xf numFmtId="3" fontId="36" fillId="3" borderId="72" xfId="17" applyNumberFormat="1" applyFont="1" applyBorder="1" applyAlignment="1">
      <alignment horizontal="right" vertical="center" wrapText="1"/>
    </xf>
    <xf numFmtId="0" fontId="12" fillId="0" borderId="55" xfId="58" quotePrefix="1" applyFont="1" applyFill="1" applyBorder="1" applyAlignment="1">
      <alignment horizontal="left" vertical="center" wrapText="1"/>
    </xf>
    <xf numFmtId="0" fontId="1" fillId="0" borderId="56" xfId="1" applyFont="1" applyFill="1" applyBorder="1" applyAlignment="1">
      <alignment vertical="center" wrapText="1"/>
    </xf>
    <xf numFmtId="0" fontId="1" fillId="0" borderId="57" xfId="1" applyFont="1" applyFill="1" applyBorder="1" applyAlignment="1">
      <alignment vertical="center" wrapText="1"/>
    </xf>
    <xf numFmtId="3" fontId="12" fillId="0" borderId="41" xfId="17" applyNumberFormat="1" applyFont="1" applyFill="1" applyBorder="1" applyAlignment="1">
      <alignment horizontal="right" vertical="center" wrapText="1"/>
    </xf>
    <xf numFmtId="3" fontId="12" fillId="0" borderId="41" xfId="59" applyNumberFormat="1" applyFont="1" applyFill="1" applyBorder="1" applyAlignment="1">
      <alignment vertical="center" wrapText="1"/>
    </xf>
    <xf numFmtId="2" fontId="12" fillId="0" borderId="48" xfId="59" applyNumberFormat="1" applyFont="1" applyFill="1" applyBorder="1" applyAlignment="1">
      <alignment horizontal="right" vertical="center" wrapText="1"/>
    </xf>
    <xf numFmtId="0" fontId="13" fillId="0" borderId="0" xfId="18" quotePrefix="1" applyFont="1" applyFill="1" applyBorder="1" applyAlignment="1">
      <alignment horizontal="left" vertical="center" wrapText="1"/>
    </xf>
    <xf numFmtId="0" fontId="14" fillId="0" borderId="12" xfId="1" applyFont="1" applyBorder="1" applyAlignment="1">
      <alignment horizontal="justify" vertical="center" wrapText="1"/>
    </xf>
    <xf numFmtId="0" fontId="12" fillId="0" borderId="48" xfId="58" quotePrefix="1" applyFont="1" applyFill="1" applyBorder="1" applyAlignment="1">
      <alignment horizontal="left" vertical="center" wrapText="1"/>
    </xf>
    <xf numFmtId="0" fontId="1" fillId="0" borderId="51" xfId="1" applyFont="1" applyFill="1" applyBorder="1" applyAlignment="1">
      <alignment vertical="center" wrapText="1"/>
    </xf>
    <xf numFmtId="0" fontId="1" fillId="0" borderId="49" xfId="1" applyFont="1" applyFill="1" applyBorder="1" applyAlignment="1">
      <alignment vertical="center" wrapText="1"/>
    </xf>
    <xf numFmtId="0" fontId="13" fillId="0" borderId="60" xfId="18" quotePrefix="1" applyFont="1" applyFill="1" applyBorder="1" applyAlignment="1">
      <alignment horizontal="left" vertical="center" wrapText="1"/>
    </xf>
    <xf numFmtId="0" fontId="13" fillId="0" borderId="60" xfId="18" quotePrefix="1" applyFont="1" applyFill="1" applyBorder="1" applyAlignment="1">
      <alignment horizontal="left" vertical="center" wrapText="1"/>
    </xf>
    <xf numFmtId="0" fontId="13" fillId="0" borderId="10" xfId="18" quotePrefix="1" applyFont="1" applyFill="1" applyBorder="1" applyAlignment="1">
      <alignment vertical="center" wrapText="1"/>
    </xf>
    <xf numFmtId="0" fontId="1" fillId="0" borderId="8" xfId="1" applyFont="1" applyFill="1" applyBorder="1" applyAlignment="1">
      <alignment vertical="center" wrapText="1"/>
    </xf>
    <xf numFmtId="0" fontId="12" fillId="17" borderId="43" xfId="12" quotePrefix="1" applyFont="1" applyFill="1" applyBorder="1" applyAlignment="1">
      <alignment horizontal="left" vertical="center" wrapText="1"/>
    </xf>
    <xf numFmtId="0" fontId="1" fillId="17" borderId="58" xfId="1" applyFont="1" applyFill="1" applyBorder="1" applyAlignment="1">
      <alignment vertical="center" wrapText="1"/>
    </xf>
    <xf numFmtId="0" fontId="1" fillId="17" borderId="44" xfId="1" applyFont="1" applyFill="1" applyBorder="1" applyAlignment="1">
      <alignment vertical="center" wrapText="1"/>
    </xf>
    <xf numFmtId="0" fontId="13" fillId="4" borderId="62" xfId="18" quotePrefix="1" applyFont="1" applyBorder="1" applyAlignment="1">
      <alignment horizontal="left" vertical="center" wrapText="1"/>
    </xf>
    <xf numFmtId="0" fontId="13" fillId="4" borderId="62" xfId="18" quotePrefix="1" applyFont="1" applyBorder="1" applyAlignment="1">
      <alignment vertical="center" wrapText="1"/>
    </xf>
    <xf numFmtId="0" fontId="13" fillId="4" borderId="50" xfId="18" quotePrefix="1" applyFont="1" applyBorder="1" applyAlignment="1">
      <alignment vertical="center" wrapText="1"/>
    </xf>
    <xf numFmtId="3" fontId="36" fillId="3" borderId="41" xfId="59" applyNumberFormat="1" applyFont="1" applyBorder="1" applyAlignment="1">
      <alignment vertical="center" wrapText="1"/>
    </xf>
    <xf numFmtId="0" fontId="12" fillId="3" borderId="43" xfId="58" quotePrefix="1" applyFont="1" applyBorder="1" applyAlignment="1">
      <alignment horizontal="left" vertical="center" wrapText="1"/>
    </xf>
    <xf numFmtId="0" fontId="1" fillId="0" borderId="58" xfId="1" applyFont="1" applyBorder="1" applyAlignment="1">
      <alignment vertical="center" wrapText="1"/>
    </xf>
    <xf numFmtId="0" fontId="1" fillId="0" borderId="44" xfId="1" applyFont="1" applyBorder="1" applyAlignment="1">
      <alignment vertical="center" wrapText="1"/>
    </xf>
    <xf numFmtId="0" fontId="14" fillId="0" borderId="0" xfId="1" applyFont="1" applyAlignment="1">
      <alignment vertical="center" wrapText="1"/>
    </xf>
    <xf numFmtId="0" fontId="12" fillId="3" borderId="14" xfId="58" quotePrefix="1" applyFont="1" applyBorder="1" applyAlignment="1">
      <alignment horizontal="left" vertical="center" wrapText="1"/>
    </xf>
    <xf numFmtId="0" fontId="1" fillId="0" borderId="16" xfId="1" applyFont="1" applyBorder="1" applyAlignment="1">
      <alignment vertical="center" wrapText="1"/>
    </xf>
    <xf numFmtId="0" fontId="1" fillId="0" borderId="15" xfId="1" applyFont="1" applyBorder="1" applyAlignment="1">
      <alignment vertical="center" wrapText="1"/>
    </xf>
    <xf numFmtId="0" fontId="14" fillId="0" borderId="61" xfId="1" applyFont="1" applyFill="1" applyBorder="1" applyAlignment="1">
      <alignment horizontal="left" vertical="center" wrapText="1"/>
    </xf>
    <xf numFmtId="0" fontId="14" fillId="0" borderId="12" xfId="1" applyFont="1" applyFill="1" applyBorder="1" applyAlignment="1">
      <alignment horizontal="left" vertical="center" wrapText="1"/>
    </xf>
    <xf numFmtId="0" fontId="14" fillId="0" borderId="13" xfId="1" applyFont="1" applyBorder="1" applyAlignment="1">
      <alignment horizontal="center" vertical="center" wrapText="1"/>
    </xf>
    <xf numFmtId="3" fontId="36" fillId="3" borderId="41" xfId="59" applyNumberFormat="1" applyFont="1" applyBorder="1" applyAlignment="1">
      <alignment horizontal="center" vertical="center" wrapText="1"/>
    </xf>
    <xf numFmtId="0" fontId="14" fillId="0" borderId="12" xfId="1" applyFont="1" applyBorder="1" applyAlignment="1">
      <alignment horizontal="center" vertical="center" wrapText="1"/>
    </xf>
    <xf numFmtId="0" fontId="13" fillId="4" borderId="10" xfId="18" quotePrefix="1" applyFont="1" applyBorder="1" applyAlignment="1">
      <alignment vertical="center" wrapText="1"/>
    </xf>
    <xf numFmtId="0" fontId="13" fillId="0" borderId="62" xfId="60" quotePrefix="1" applyFont="1" applyFill="1" applyBorder="1" applyAlignment="1">
      <alignment horizontal="left" vertical="center" wrapText="1"/>
    </xf>
    <xf numFmtId="0" fontId="13" fillId="0" borderId="60" xfId="60" quotePrefix="1" applyFont="1" applyFill="1" applyBorder="1" applyAlignment="1">
      <alignment horizontal="left" vertical="center" wrapText="1"/>
    </xf>
    <xf numFmtId="0" fontId="13" fillId="0" borderId="59" xfId="60" quotePrefix="1" applyFont="1" applyFill="1" applyBorder="1" applyAlignment="1">
      <alignment horizontal="left" vertical="center" wrapText="1"/>
    </xf>
    <xf numFmtId="0" fontId="13" fillId="4" borderId="0" xfId="18" quotePrefix="1" applyFont="1" applyBorder="1" applyAlignment="1">
      <alignment horizontal="left" vertical="center" wrapText="1"/>
    </xf>
    <xf numFmtId="0" fontId="14" fillId="0" borderId="12" xfId="1" applyFont="1" applyBorder="1" applyAlignment="1">
      <alignment vertical="center" wrapText="1"/>
    </xf>
    <xf numFmtId="0" fontId="14" fillId="0" borderId="18" xfId="62" applyFont="1" applyFill="1" applyBorder="1" applyAlignment="1">
      <alignment horizontal="justify" vertical="center" wrapText="1"/>
    </xf>
    <xf numFmtId="0" fontId="14" fillId="17" borderId="13" xfId="1" applyFont="1" applyFill="1" applyBorder="1" applyAlignment="1">
      <alignment horizontal="center" vertical="center" wrapText="1"/>
    </xf>
    <xf numFmtId="0" fontId="1" fillId="0" borderId="54" xfId="1" applyFont="1" applyBorder="1" applyAlignment="1">
      <alignment vertical="center" wrapText="1"/>
    </xf>
    <xf numFmtId="0" fontId="14" fillId="0" borderId="13" xfId="1" applyFont="1" applyFill="1" applyBorder="1" applyAlignment="1">
      <alignment horizontal="center" vertical="center" wrapText="1"/>
    </xf>
    <xf numFmtId="3" fontId="12" fillId="3" borderId="63" xfId="17" applyNumberFormat="1" applyFont="1" applyBorder="1" applyAlignment="1">
      <alignment horizontal="right" vertical="center" wrapText="1"/>
    </xf>
    <xf numFmtId="2" fontId="13" fillId="0" borderId="48" xfId="63" applyNumberFormat="1" applyFont="1" applyFill="1" applyBorder="1" applyAlignment="1">
      <alignment horizontal="right" vertical="center" wrapText="1"/>
    </xf>
    <xf numFmtId="0" fontId="14" fillId="0" borderId="18" xfId="1" applyFont="1" applyBorder="1" applyAlignment="1">
      <alignment horizontal="justify" vertical="center" wrapText="1"/>
    </xf>
    <xf numFmtId="3" fontId="13" fillId="0" borderId="18" xfId="61" applyNumberFormat="1" applyFont="1" applyFill="1" applyBorder="1" applyAlignment="1">
      <alignment horizontal="right" vertical="center" wrapText="1"/>
    </xf>
    <xf numFmtId="0" fontId="14" fillId="0" borderId="18" xfId="1" applyFont="1" applyFill="1" applyBorder="1" applyAlignment="1">
      <alignment horizontal="justify" vertical="center" wrapText="1"/>
    </xf>
    <xf numFmtId="0" fontId="13" fillId="0" borderId="57" xfId="18" quotePrefix="1" applyFont="1" applyFill="1" applyBorder="1" applyAlignment="1">
      <alignment horizontal="left" vertical="center" wrapText="1"/>
    </xf>
    <xf numFmtId="2" fontId="12" fillId="17" borderId="43" xfId="57" applyNumberFormat="1" applyFont="1" applyFill="1" applyBorder="1" applyAlignment="1">
      <alignment horizontal="right" vertical="center" wrapText="1"/>
    </xf>
    <xf numFmtId="0" fontId="14" fillId="0" borderId="0" xfId="1" applyFont="1" applyFill="1" applyAlignment="1">
      <alignment vertical="center" wrapText="1"/>
    </xf>
    <xf numFmtId="0" fontId="1" fillId="0" borderId="0" xfId="1" applyFont="1" applyFill="1" applyAlignment="1">
      <alignment vertical="center" wrapText="1"/>
    </xf>
    <xf numFmtId="3" fontId="12" fillId="3" borderId="18" xfId="17" applyNumberFormat="1" applyFont="1" applyBorder="1" applyAlignment="1">
      <alignment horizontal="right" vertical="center" wrapText="1"/>
    </xf>
    <xf numFmtId="0" fontId="13" fillId="4" borderId="60" xfId="18" quotePrefix="1" applyFont="1" applyBorder="1" applyAlignment="1">
      <alignment vertical="center" wrapText="1"/>
    </xf>
    <xf numFmtId="0" fontId="13" fillId="4" borderId="48" xfId="64" quotePrefix="1" applyFont="1" applyBorder="1" applyAlignment="1">
      <alignment horizontal="left" vertical="center" wrapText="1"/>
    </xf>
    <xf numFmtId="0" fontId="13" fillId="4" borderId="51" xfId="64" quotePrefix="1" applyFont="1" applyBorder="1" applyAlignment="1">
      <alignment horizontal="left" vertical="center" wrapText="1"/>
    </xf>
    <xf numFmtId="0" fontId="13" fillId="4" borderId="49" xfId="64" quotePrefix="1" applyFont="1" applyBorder="1" applyAlignment="1">
      <alignment horizontal="left" vertical="center" wrapText="1"/>
    </xf>
    <xf numFmtId="3" fontId="13" fillId="4" borderId="41" xfId="65" applyNumberFormat="1" applyFont="1" applyBorder="1" applyAlignment="1">
      <alignment horizontal="right" vertical="center" wrapText="1"/>
    </xf>
    <xf numFmtId="2" fontId="13" fillId="4" borderId="48" xfId="63" applyNumberFormat="1" applyFont="1" applyBorder="1" applyAlignment="1">
      <alignment horizontal="right" vertical="center" wrapText="1"/>
    </xf>
    <xf numFmtId="3" fontId="13" fillId="4" borderId="41" xfId="63" applyNumberFormat="1" applyFont="1" applyBorder="1" applyAlignment="1">
      <alignment vertical="center" wrapText="1"/>
    </xf>
    <xf numFmtId="0" fontId="13" fillId="5" borderId="48" xfId="60" quotePrefix="1" applyFont="1" applyBorder="1" applyAlignment="1">
      <alignment horizontal="left" vertical="center" wrapText="1"/>
    </xf>
    <xf numFmtId="0" fontId="13" fillId="5" borderId="51" xfId="60" quotePrefix="1" applyFont="1" applyBorder="1" applyAlignment="1">
      <alignment horizontal="left" vertical="center" wrapText="1"/>
    </xf>
    <xf numFmtId="0" fontId="13" fillId="5" borderId="49" xfId="60" quotePrefix="1" applyFont="1" applyBorder="1" applyAlignment="1">
      <alignment horizontal="left" vertical="center" wrapText="1"/>
    </xf>
    <xf numFmtId="3" fontId="13" fillId="5" borderId="41" xfId="61" applyNumberFormat="1" applyFont="1" applyBorder="1" applyAlignment="1">
      <alignment horizontal="right" vertical="center" wrapText="1"/>
    </xf>
    <xf numFmtId="3" fontId="13" fillId="5" borderId="61" xfId="61" applyNumberFormat="1" applyFont="1" applyBorder="1" applyAlignment="1">
      <alignment horizontal="right" vertical="center" wrapText="1"/>
    </xf>
    <xf numFmtId="2" fontId="13" fillId="5" borderId="48" xfId="55" applyNumberFormat="1" applyFont="1" applyBorder="1" applyAlignment="1">
      <alignment horizontal="right" vertical="center" wrapText="1"/>
    </xf>
    <xf numFmtId="3" fontId="13" fillId="5" borderId="41" xfId="55" applyNumberFormat="1" applyFont="1" applyBorder="1" applyAlignment="1">
      <alignment vertical="center" wrapText="1"/>
    </xf>
    <xf numFmtId="0" fontId="1" fillId="0" borderId="54" xfId="1" applyFont="1" applyFill="1" applyBorder="1" applyAlignment="1">
      <alignment vertical="center" wrapText="1"/>
    </xf>
    <xf numFmtId="0" fontId="14" fillId="6" borderId="13" xfId="1" applyFont="1" applyFill="1" applyBorder="1" applyAlignment="1">
      <alignment horizontal="justify" vertical="center" wrapText="1"/>
    </xf>
    <xf numFmtId="0" fontId="12" fillId="17" borderId="14" xfId="12" quotePrefix="1" applyFont="1" applyFill="1" applyBorder="1" applyAlignment="1">
      <alignment horizontal="left" vertical="center" wrapText="1"/>
    </xf>
    <xf numFmtId="0" fontId="1" fillId="17" borderId="16" xfId="1" applyFont="1" applyFill="1" applyBorder="1" applyAlignment="1">
      <alignment vertical="center" wrapText="1"/>
    </xf>
    <xf numFmtId="0" fontId="1" fillId="17" borderId="15" xfId="1" applyFont="1" applyFill="1" applyBorder="1" applyAlignment="1">
      <alignment vertical="center" wrapText="1"/>
    </xf>
    <xf numFmtId="0" fontId="13" fillId="0" borderId="60" xfId="18" quotePrefix="1" applyFont="1" applyFill="1" applyBorder="1" applyAlignment="1">
      <alignment vertical="center" wrapText="1"/>
    </xf>
    <xf numFmtId="0" fontId="1" fillId="0" borderId="10" xfId="1" applyFont="1" applyFill="1" applyBorder="1" applyAlignment="1">
      <alignment vertical="center" wrapText="1"/>
    </xf>
    <xf numFmtId="0" fontId="17" fillId="16" borderId="20" xfId="66" quotePrefix="1" applyFont="1" applyFill="1" applyBorder="1" applyAlignment="1">
      <alignment vertical="center" wrapText="1"/>
    </xf>
    <xf numFmtId="0" fontId="1" fillId="16" borderId="0" xfId="1" applyFont="1" applyFill="1" applyBorder="1" applyAlignment="1">
      <alignment vertical="center" wrapText="1"/>
    </xf>
    <xf numFmtId="0" fontId="1" fillId="16" borderId="50" xfId="1" applyFont="1" applyFill="1" applyBorder="1" applyAlignment="1">
      <alignment vertical="center" wrapText="1"/>
    </xf>
    <xf numFmtId="0" fontId="1" fillId="16" borderId="38" xfId="1" applyFont="1" applyFill="1" applyBorder="1" applyAlignment="1">
      <alignment vertical="center" wrapText="1"/>
    </xf>
    <xf numFmtId="0" fontId="1" fillId="16" borderId="18" xfId="1" applyFont="1" applyFill="1" applyBorder="1" applyAlignment="1">
      <alignment vertical="center" wrapText="1"/>
    </xf>
    <xf numFmtId="0" fontId="1" fillId="16" borderId="0" xfId="1" applyFont="1" applyFill="1" applyBorder="1" applyAlignment="1">
      <alignment horizontal="right" vertical="center" wrapText="1"/>
    </xf>
    <xf numFmtId="0" fontId="1" fillId="16" borderId="47" xfId="1" applyFont="1" applyFill="1" applyBorder="1" applyAlignment="1">
      <alignment vertical="center" wrapText="1"/>
    </xf>
    <xf numFmtId="0" fontId="17" fillId="16" borderId="20" xfId="67" quotePrefix="1" applyFont="1" applyFill="1" applyBorder="1" applyAlignment="1">
      <alignment horizontal="left" vertical="center" wrapText="1"/>
    </xf>
    <xf numFmtId="0" fontId="35" fillId="16" borderId="0" xfId="68" quotePrefix="1" applyFont="1" applyFill="1" applyBorder="1" applyAlignment="1">
      <alignment horizontal="left" vertical="center" wrapText="1"/>
    </xf>
    <xf numFmtId="0" fontId="55" fillId="16" borderId="0" xfId="1" applyFont="1" applyFill="1" applyBorder="1" applyAlignment="1">
      <alignment vertical="center" wrapText="1"/>
    </xf>
    <xf numFmtId="0" fontId="17" fillId="16" borderId="0" xfId="69" quotePrefix="1" applyFont="1" applyFill="1" applyBorder="1" applyAlignment="1">
      <alignment horizontal="left" vertical="center" wrapText="1"/>
    </xf>
    <xf numFmtId="0" fontId="17" fillId="16" borderId="50" xfId="69" quotePrefix="1" applyFont="1" applyFill="1" applyBorder="1" applyAlignment="1">
      <alignment horizontal="left" vertical="center" wrapText="1"/>
    </xf>
    <xf numFmtId="3" fontId="35" fillId="16" borderId="20" xfId="70" applyNumberFormat="1" applyFont="1" applyFill="1" applyBorder="1" applyAlignment="1">
      <alignment horizontal="right" vertical="center" wrapText="1"/>
    </xf>
    <xf numFmtId="3" fontId="35" fillId="16" borderId="47" xfId="70" applyNumberFormat="1" applyFont="1" applyFill="1" applyBorder="1" applyAlignment="1">
      <alignment horizontal="right" vertical="center" wrapText="1"/>
    </xf>
    <xf numFmtId="2" fontId="35" fillId="16" borderId="20" xfId="71" applyNumberFormat="1" applyFont="1" applyFill="1" applyBorder="1" applyAlignment="1">
      <alignment horizontal="right" vertical="center" wrapText="1"/>
    </xf>
    <xf numFmtId="0" fontId="1" fillId="16" borderId="10" xfId="1" applyFont="1" applyFill="1" applyBorder="1" applyAlignment="1">
      <alignment vertical="center" wrapText="1"/>
    </xf>
    <xf numFmtId="0" fontId="17" fillId="16" borderId="8" xfId="69" quotePrefix="1" applyFont="1" applyFill="1" applyBorder="1" applyAlignment="1">
      <alignment horizontal="left" vertical="center" wrapText="1"/>
    </xf>
    <xf numFmtId="0" fontId="1" fillId="16" borderId="8" xfId="1" applyFont="1" applyFill="1" applyBorder="1" applyAlignment="1">
      <alignment vertical="center" wrapText="1"/>
    </xf>
    <xf numFmtId="0" fontId="17" fillId="16" borderId="9" xfId="69" quotePrefix="1" applyFont="1" applyFill="1" applyBorder="1" applyAlignment="1">
      <alignment horizontal="left" vertical="center" wrapText="1"/>
    </xf>
    <xf numFmtId="0" fontId="1" fillId="16" borderId="10" xfId="1" applyFont="1" applyFill="1" applyBorder="1" applyAlignment="1">
      <alignment vertical="center" wrapText="1"/>
    </xf>
    <xf numFmtId="0" fontId="1" fillId="16" borderId="12" xfId="1" applyFont="1" applyFill="1" applyBorder="1" applyAlignment="1">
      <alignment vertical="center" wrapText="1"/>
    </xf>
    <xf numFmtId="0" fontId="1" fillId="16" borderId="8" xfId="1" applyFont="1" applyFill="1" applyBorder="1" applyAlignment="1">
      <alignment horizontal="right" vertical="center" wrapText="1"/>
    </xf>
    <xf numFmtId="0" fontId="30" fillId="16" borderId="12" xfId="1" applyFont="1" applyFill="1" applyBorder="1" applyAlignment="1">
      <alignment vertical="center" wrapText="1"/>
    </xf>
    <xf numFmtId="0" fontId="13" fillId="4" borderId="39" xfId="18" quotePrefix="1" applyFont="1" applyBorder="1" applyAlignment="1">
      <alignment horizontal="left" vertical="center" wrapText="1"/>
    </xf>
  </cellXfs>
  <cellStyles count="91">
    <cellStyle name="Dziesiętny 2" xfId="56"/>
    <cellStyle name="Normalny" xfId="0" builtinId="0"/>
    <cellStyle name="Normalny 2" xfId="1"/>
    <cellStyle name="Normalny 3" xfId="62"/>
    <cellStyle name="Normalny_dochody" xfId="2"/>
    <cellStyle name="Normalny_załączniki do uchwały" xfId="3"/>
    <cellStyle name="Procentowy 2" xfId="11"/>
    <cellStyle name="S0" xfId="18"/>
    <cellStyle name="S1" xfId="72"/>
    <cellStyle name="S10" xfId="50"/>
    <cellStyle name="S10 2" xfId="32"/>
    <cellStyle name="S11" xfId="73"/>
    <cellStyle name="S11 2" xfId="33"/>
    <cellStyle name="S11 3" xfId="49"/>
    <cellStyle name="S12" xfId="74"/>
    <cellStyle name="S12 2" xfId="34"/>
    <cellStyle name="S13" xfId="12"/>
    <cellStyle name="S13 2" xfId="35"/>
    <cellStyle name="S14" xfId="13"/>
    <cellStyle name="S14 2" xfId="36"/>
    <cellStyle name="S15" xfId="14"/>
    <cellStyle name="S15 2" xfId="37"/>
    <cellStyle name="S16" xfId="15"/>
    <cellStyle name="S16 2" xfId="38"/>
    <cellStyle name="S16 3" xfId="57"/>
    <cellStyle name="S17" xfId="16"/>
    <cellStyle name="S17 2" xfId="39"/>
    <cellStyle name="S17 3" xfId="58"/>
    <cellStyle name="S18" xfId="17"/>
    <cellStyle name="S18 2" xfId="40"/>
    <cellStyle name="S19" xfId="19"/>
    <cellStyle name="S19 2" xfId="41"/>
    <cellStyle name="S2" xfId="75"/>
    <cellStyle name="S20" xfId="20"/>
    <cellStyle name="S20 2" xfId="42"/>
    <cellStyle name="S20 3" xfId="59"/>
    <cellStyle name="S21" xfId="21"/>
    <cellStyle name="S21 2" xfId="43"/>
    <cellStyle name="S21 3" xfId="60"/>
    <cellStyle name="S22" xfId="22"/>
    <cellStyle name="S22 2" xfId="61"/>
    <cellStyle name="S23" xfId="9"/>
    <cellStyle name="S24" xfId="10"/>
    <cellStyle name="S24 2" xfId="55"/>
    <cellStyle name="S25" xfId="76"/>
    <cellStyle name="S25 2" xfId="64"/>
    <cellStyle name="S26" xfId="77"/>
    <cellStyle name="S26 2" xfId="65"/>
    <cellStyle name="S27" xfId="78"/>
    <cellStyle name="S28" xfId="79"/>
    <cellStyle name="S28 2" xfId="63"/>
    <cellStyle name="S29" xfId="5"/>
    <cellStyle name="S29 2" xfId="29"/>
    <cellStyle name="S3" xfId="80"/>
    <cellStyle name="S30" xfId="81"/>
    <cellStyle name="S30 2" xfId="46"/>
    <cellStyle name="S31" xfId="82"/>
    <cellStyle name="S31 2" xfId="47"/>
    <cellStyle name="S32" xfId="8"/>
    <cellStyle name="S32 2" xfId="30"/>
    <cellStyle name="S33" xfId="24"/>
    <cellStyle name="S33 2" xfId="31"/>
    <cellStyle name="S33 3" xfId="51"/>
    <cellStyle name="S34" xfId="26"/>
    <cellStyle name="S34 2" xfId="52"/>
    <cellStyle name="S35" xfId="27"/>
    <cellStyle name="S35 2" xfId="44"/>
    <cellStyle name="S35 3" xfId="53"/>
    <cellStyle name="S36" xfId="6"/>
    <cellStyle name="S36 2" xfId="45"/>
    <cellStyle name="S36 3" xfId="54"/>
    <cellStyle name="S37" xfId="28"/>
    <cellStyle name="S37 2" xfId="48"/>
    <cellStyle name="S37 3" xfId="68"/>
    <cellStyle name="S38" xfId="83"/>
    <cellStyle name="S38 2" xfId="70"/>
    <cellStyle name="S39" xfId="23"/>
    <cellStyle name="S39 2" xfId="71"/>
    <cellStyle name="S4" xfId="4"/>
    <cellStyle name="S40" xfId="25"/>
    <cellStyle name="S41" xfId="84"/>
    <cellStyle name="S42" xfId="66"/>
    <cellStyle name="S43" xfId="67"/>
    <cellStyle name="S44" xfId="69"/>
    <cellStyle name="S5" xfId="85"/>
    <cellStyle name="S6" xfId="86"/>
    <cellStyle name="S7" xfId="87"/>
    <cellStyle name="S8" xfId="88"/>
    <cellStyle name="S9" xfId="89"/>
    <cellStyle name="SAPBEXchaText_dochody" xfId="90"/>
    <cellStyle name="SAPBEXstdItemX" xfId="7"/>
  </cellStyles>
  <dxfs count="0"/>
  <tableStyles count="0" defaultTableStyle="TableStyleMedium2" defaultPivotStyle="PivotStyleLight16"/>
  <colors>
    <mruColors>
      <color rgb="FF0000CC"/>
      <color rgb="FF3333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5"/>
  <sheetViews>
    <sheetView tabSelected="1" view="pageBreakPreview" zoomScale="110" zoomScaleNormal="100" zoomScaleSheetLayoutView="110" workbookViewId="0">
      <selection sqref="A1:P1"/>
    </sheetView>
  </sheetViews>
  <sheetFormatPr defaultRowHeight="15" x14ac:dyDescent="0.25"/>
  <cols>
    <col min="1" max="1" width="2.42578125" style="133" customWidth="1"/>
    <col min="2" max="2" width="1.7109375" style="133" customWidth="1"/>
    <col min="3" max="3" width="4.28515625" style="133" customWidth="1"/>
    <col min="4" max="4" width="2.28515625" style="133" customWidth="1"/>
    <col min="5" max="5" width="2.140625" style="133" customWidth="1"/>
    <col min="6" max="6" width="1.85546875" style="133" customWidth="1"/>
    <col min="7" max="7" width="0.85546875" style="133" customWidth="1"/>
    <col min="8" max="8" width="8.5703125" style="133" customWidth="1"/>
    <col min="9" max="9" width="70" style="133" customWidth="1"/>
    <col min="10" max="10" width="3.140625" style="422" customWidth="1"/>
    <col min="11" max="11" width="10.7109375" style="422" customWidth="1"/>
    <col min="12" max="12" width="12.140625" style="422" customWidth="1"/>
    <col min="13" max="13" width="1.85546875" style="422" customWidth="1"/>
    <col min="14" max="14" width="13.85546875" style="422" customWidth="1"/>
    <col min="15" max="15" width="5.42578125" style="423" customWidth="1"/>
    <col min="16" max="16" width="4.28515625" style="423" customWidth="1"/>
    <col min="17" max="17" width="7.28515625" style="133" customWidth="1"/>
    <col min="18" max="256" width="9.140625" style="133"/>
    <col min="257" max="257" width="2.42578125" style="133" customWidth="1"/>
    <col min="258" max="258" width="1.7109375" style="133" customWidth="1"/>
    <col min="259" max="259" width="4.28515625" style="133" customWidth="1"/>
    <col min="260" max="260" width="2.28515625" style="133" customWidth="1"/>
    <col min="261" max="261" width="2.140625" style="133" customWidth="1"/>
    <col min="262" max="262" width="1.85546875" style="133" customWidth="1"/>
    <col min="263" max="263" width="0.85546875" style="133" customWidth="1"/>
    <col min="264" max="264" width="8.5703125" style="133" customWidth="1"/>
    <col min="265" max="265" width="70" style="133" customWidth="1"/>
    <col min="266" max="266" width="3.140625" style="133" customWidth="1"/>
    <col min="267" max="267" width="10.7109375" style="133" customWidth="1"/>
    <col min="268" max="268" width="12.140625" style="133" customWidth="1"/>
    <col min="269" max="269" width="1.85546875" style="133" customWidth="1"/>
    <col min="270" max="270" width="13.85546875" style="133" customWidth="1"/>
    <col min="271" max="271" width="5.42578125" style="133" customWidth="1"/>
    <col min="272" max="272" width="4.28515625" style="133" customWidth="1"/>
    <col min="273" max="273" width="7.28515625" style="133" customWidth="1"/>
    <col min="274" max="512" width="9.140625" style="133"/>
    <col min="513" max="513" width="2.42578125" style="133" customWidth="1"/>
    <col min="514" max="514" width="1.7109375" style="133" customWidth="1"/>
    <col min="515" max="515" width="4.28515625" style="133" customWidth="1"/>
    <col min="516" max="516" width="2.28515625" style="133" customWidth="1"/>
    <col min="517" max="517" width="2.140625" style="133" customWidth="1"/>
    <col min="518" max="518" width="1.85546875" style="133" customWidth="1"/>
    <col min="519" max="519" width="0.85546875" style="133" customWidth="1"/>
    <col min="520" max="520" width="8.5703125" style="133" customWidth="1"/>
    <col min="521" max="521" width="70" style="133" customWidth="1"/>
    <col min="522" max="522" width="3.140625" style="133" customWidth="1"/>
    <col min="523" max="523" width="10.7109375" style="133" customWidth="1"/>
    <col min="524" max="524" width="12.140625" style="133" customWidth="1"/>
    <col min="525" max="525" width="1.85546875" style="133" customWidth="1"/>
    <col min="526" max="526" width="13.85546875" style="133" customWidth="1"/>
    <col min="527" max="527" width="5.42578125" style="133" customWidth="1"/>
    <col min="528" max="528" width="4.28515625" style="133" customWidth="1"/>
    <col min="529" max="529" width="7.28515625" style="133" customWidth="1"/>
    <col min="530" max="768" width="9.140625" style="133"/>
    <col min="769" max="769" width="2.42578125" style="133" customWidth="1"/>
    <col min="770" max="770" width="1.7109375" style="133" customWidth="1"/>
    <col min="771" max="771" width="4.28515625" style="133" customWidth="1"/>
    <col min="772" max="772" width="2.28515625" style="133" customWidth="1"/>
    <col min="773" max="773" width="2.140625" style="133" customWidth="1"/>
    <col min="774" max="774" width="1.85546875" style="133" customWidth="1"/>
    <col min="775" max="775" width="0.85546875" style="133" customWidth="1"/>
    <col min="776" max="776" width="8.5703125" style="133" customWidth="1"/>
    <col min="777" max="777" width="70" style="133" customWidth="1"/>
    <col min="778" max="778" width="3.140625" style="133" customWidth="1"/>
    <col min="779" max="779" width="10.7109375" style="133" customWidth="1"/>
    <col min="780" max="780" width="12.140625" style="133" customWidth="1"/>
    <col min="781" max="781" width="1.85546875" style="133" customWidth="1"/>
    <col min="782" max="782" width="13.85546875" style="133" customWidth="1"/>
    <col min="783" max="783" width="5.42578125" style="133" customWidth="1"/>
    <col min="784" max="784" width="4.28515625" style="133" customWidth="1"/>
    <col min="785" max="785" width="7.28515625" style="133" customWidth="1"/>
    <col min="786" max="1024" width="9.140625" style="133"/>
    <col min="1025" max="1025" width="2.42578125" style="133" customWidth="1"/>
    <col min="1026" max="1026" width="1.7109375" style="133" customWidth="1"/>
    <col min="1027" max="1027" width="4.28515625" style="133" customWidth="1"/>
    <col min="1028" max="1028" width="2.28515625" style="133" customWidth="1"/>
    <col min="1029" max="1029" width="2.140625" style="133" customWidth="1"/>
    <col min="1030" max="1030" width="1.85546875" style="133" customWidth="1"/>
    <col min="1031" max="1031" width="0.85546875" style="133" customWidth="1"/>
    <col min="1032" max="1032" width="8.5703125" style="133" customWidth="1"/>
    <col min="1033" max="1033" width="70" style="133" customWidth="1"/>
    <col min="1034" max="1034" width="3.140625" style="133" customWidth="1"/>
    <col min="1035" max="1035" width="10.7109375" style="133" customWidth="1"/>
    <col min="1036" max="1036" width="12.140625" style="133" customWidth="1"/>
    <col min="1037" max="1037" width="1.85546875" style="133" customWidth="1"/>
    <col min="1038" max="1038" width="13.85546875" style="133" customWidth="1"/>
    <col min="1039" max="1039" width="5.42578125" style="133" customWidth="1"/>
    <col min="1040" max="1040" width="4.28515625" style="133" customWidth="1"/>
    <col min="1041" max="1041" width="7.28515625" style="133" customWidth="1"/>
    <col min="1042" max="1280" width="9.140625" style="133"/>
    <col min="1281" max="1281" width="2.42578125" style="133" customWidth="1"/>
    <col min="1282" max="1282" width="1.7109375" style="133" customWidth="1"/>
    <col min="1283" max="1283" width="4.28515625" style="133" customWidth="1"/>
    <col min="1284" max="1284" width="2.28515625" style="133" customWidth="1"/>
    <col min="1285" max="1285" width="2.140625" style="133" customWidth="1"/>
    <col min="1286" max="1286" width="1.85546875" style="133" customWidth="1"/>
    <col min="1287" max="1287" width="0.85546875" style="133" customWidth="1"/>
    <col min="1288" max="1288" width="8.5703125" style="133" customWidth="1"/>
    <col min="1289" max="1289" width="70" style="133" customWidth="1"/>
    <col min="1290" max="1290" width="3.140625" style="133" customWidth="1"/>
    <col min="1291" max="1291" width="10.7109375" style="133" customWidth="1"/>
    <col min="1292" max="1292" width="12.140625" style="133" customWidth="1"/>
    <col min="1293" max="1293" width="1.85546875" style="133" customWidth="1"/>
    <col min="1294" max="1294" width="13.85546875" style="133" customWidth="1"/>
    <col min="1295" max="1295" width="5.42578125" style="133" customWidth="1"/>
    <col min="1296" max="1296" width="4.28515625" style="133" customWidth="1"/>
    <col min="1297" max="1297" width="7.28515625" style="133" customWidth="1"/>
    <col min="1298" max="1536" width="9.140625" style="133"/>
    <col min="1537" max="1537" width="2.42578125" style="133" customWidth="1"/>
    <col min="1538" max="1538" width="1.7109375" style="133" customWidth="1"/>
    <col min="1539" max="1539" width="4.28515625" style="133" customWidth="1"/>
    <col min="1540" max="1540" width="2.28515625" style="133" customWidth="1"/>
    <col min="1541" max="1541" width="2.140625" style="133" customWidth="1"/>
    <col min="1542" max="1542" width="1.85546875" style="133" customWidth="1"/>
    <col min="1543" max="1543" width="0.85546875" style="133" customWidth="1"/>
    <col min="1544" max="1544" width="8.5703125" style="133" customWidth="1"/>
    <col min="1545" max="1545" width="70" style="133" customWidth="1"/>
    <col min="1546" max="1546" width="3.140625" style="133" customWidth="1"/>
    <col min="1547" max="1547" width="10.7109375" style="133" customWidth="1"/>
    <col min="1548" max="1548" width="12.140625" style="133" customWidth="1"/>
    <col min="1549" max="1549" width="1.85546875" style="133" customWidth="1"/>
    <col min="1550" max="1550" width="13.85546875" style="133" customWidth="1"/>
    <col min="1551" max="1551" width="5.42578125" style="133" customWidth="1"/>
    <col min="1552" max="1552" width="4.28515625" style="133" customWidth="1"/>
    <col min="1553" max="1553" width="7.28515625" style="133" customWidth="1"/>
    <col min="1554" max="1792" width="9.140625" style="133"/>
    <col min="1793" max="1793" width="2.42578125" style="133" customWidth="1"/>
    <col min="1794" max="1794" width="1.7109375" style="133" customWidth="1"/>
    <col min="1795" max="1795" width="4.28515625" style="133" customWidth="1"/>
    <col min="1796" max="1796" width="2.28515625" style="133" customWidth="1"/>
    <col min="1797" max="1797" width="2.140625" style="133" customWidth="1"/>
    <col min="1798" max="1798" width="1.85546875" style="133" customWidth="1"/>
    <col min="1799" max="1799" width="0.85546875" style="133" customWidth="1"/>
    <col min="1800" max="1800" width="8.5703125" style="133" customWidth="1"/>
    <col min="1801" max="1801" width="70" style="133" customWidth="1"/>
    <col min="1802" max="1802" width="3.140625" style="133" customWidth="1"/>
    <col min="1803" max="1803" width="10.7109375" style="133" customWidth="1"/>
    <col min="1804" max="1804" width="12.140625" style="133" customWidth="1"/>
    <col min="1805" max="1805" width="1.85546875" style="133" customWidth="1"/>
    <col min="1806" max="1806" width="13.85546875" style="133" customWidth="1"/>
    <col min="1807" max="1807" width="5.42578125" style="133" customWidth="1"/>
    <col min="1808" max="1808" width="4.28515625" style="133" customWidth="1"/>
    <col min="1809" max="1809" width="7.28515625" style="133" customWidth="1"/>
    <col min="1810" max="2048" width="9.140625" style="133"/>
    <col min="2049" max="2049" width="2.42578125" style="133" customWidth="1"/>
    <col min="2050" max="2050" width="1.7109375" style="133" customWidth="1"/>
    <col min="2051" max="2051" width="4.28515625" style="133" customWidth="1"/>
    <col min="2052" max="2052" width="2.28515625" style="133" customWidth="1"/>
    <col min="2053" max="2053" width="2.140625" style="133" customWidth="1"/>
    <col min="2054" max="2054" width="1.85546875" style="133" customWidth="1"/>
    <col min="2055" max="2055" width="0.85546875" style="133" customWidth="1"/>
    <col min="2056" max="2056" width="8.5703125" style="133" customWidth="1"/>
    <col min="2057" max="2057" width="70" style="133" customWidth="1"/>
    <col min="2058" max="2058" width="3.140625" style="133" customWidth="1"/>
    <col min="2059" max="2059" width="10.7109375" style="133" customWidth="1"/>
    <col min="2060" max="2060" width="12.140625" style="133" customWidth="1"/>
    <col min="2061" max="2061" width="1.85546875" style="133" customWidth="1"/>
    <col min="2062" max="2062" width="13.85546875" style="133" customWidth="1"/>
    <col min="2063" max="2063" width="5.42578125" style="133" customWidth="1"/>
    <col min="2064" max="2064" width="4.28515625" style="133" customWidth="1"/>
    <col min="2065" max="2065" width="7.28515625" style="133" customWidth="1"/>
    <col min="2066" max="2304" width="9.140625" style="133"/>
    <col min="2305" max="2305" width="2.42578125" style="133" customWidth="1"/>
    <col min="2306" max="2306" width="1.7109375" style="133" customWidth="1"/>
    <col min="2307" max="2307" width="4.28515625" style="133" customWidth="1"/>
    <col min="2308" max="2308" width="2.28515625" style="133" customWidth="1"/>
    <col min="2309" max="2309" width="2.140625" style="133" customWidth="1"/>
    <col min="2310" max="2310" width="1.85546875" style="133" customWidth="1"/>
    <col min="2311" max="2311" width="0.85546875" style="133" customWidth="1"/>
    <col min="2312" max="2312" width="8.5703125" style="133" customWidth="1"/>
    <col min="2313" max="2313" width="70" style="133" customWidth="1"/>
    <col min="2314" max="2314" width="3.140625" style="133" customWidth="1"/>
    <col min="2315" max="2315" width="10.7109375" style="133" customWidth="1"/>
    <col min="2316" max="2316" width="12.140625" style="133" customWidth="1"/>
    <col min="2317" max="2317" width="1.85546875" style="133" customWidth="1"/>
    <col min="2318" max="2318" width="13.85546875" style="133" customWidth="1"/>
    <col min="2319" max="2319" width="5.42578125" style="133" customWidth="1"/>
    <col min="2320" max="2320" width="4.28515625" style="133" customWidth="1"/>
    <col min="2321" max="2321" width="7.28515625" style="133" customWidth="1"/>
    <col min="2322" max="2560" width="9.140625" style="133"/>
    <col min="2561" max="2561" width="2.42578125" style="133" customWidth="1"/>
    <col min="2562" max="2562" width="1.7109375" style="133" customWidth="1"/>
    <col min="2563" max="2563" width="4.28515625" style="133" customWidth="1"/>
    <col min="2564" max="2564" width="2.28515625" style="133" customWidth="1"/>
    <col min="2565" max="2565" width="2.140625" style="133" customWidth="1"/>
    <col min="2566" max="2566" width="1.85546875" style="133" customWidth="1"/>
    <col min="2567" max="2567" width="0.85546875" style="133" customWidth="1"/>
    <col min="2568" max="2568" width="8.5703125" style="133" customWidth="1"/>
    <col min="2569" max="2569" width="70" style="133" customWidth="1"/>
    <col min="2570" max="2570" width="3.140625" style="133" customWidth="1"/>
    <col min="2571" max="2571" width="10.7109375" style="133" customWidth="1"/>
    <col min="2572" max="2572" width="12.140625" style="133" customWidth="1"/>
    <col min="2573" max="2573" width="1.85546875" style="133" customWidth="1"/>
    <col min="2574" max="2574" width="13.85546875" style="133" customWidth="1"/>
    <col min="2575" max="2575" width="5.42578125" style="133" customWidth="1"/>
    <col min="2576" max="2576" width="4.28515625" style="133" customWidth="1"/>
    <col min="2577" max="2577" width="7.28515625" style="133" customWidth="1"/>
    <col min="2578" max="2816" width="9.140625" style="133"/>
    <col min="2817" max="2817" width="2.42578125" style="133" customWidth="1"/>
    <col min="2818" max="2818" width="1.7109375" style="133" customWidth="1"/>
    <col min="2819" max="2819" width="4.28515625" style="133" customWidth="1"/>
    <col min="2820" max="2820" width="2.28515625" style="133" customWidth="1"/>
    <col min="2821" max="2821" width="2.140625" style="133" customWidth="1"/>
    <col min="2822" max="2822" width="1.85546875" style="133" customWidth="1"/>
    <col min="2823" max="2823" width="0.85546875" style="133" customWidth="1"/>
    <col min="2824" max="2824" width="8.5703125" style="133" customWidth="1"/>
    <col min="2825" max="2825" width="70" style="133" customWidth="1"/>
    <col min="2826" max="2826" width="3.140625" style="133" customWidth="1"/>
    <col min="2827" max="2827" width="10.7109375" style="133" customWidth="1"/>
    <col min="2828" max="2828" width="12.140625" style="133" customWidth="1"/>
    <col min="2829" max="2829" width="1.85546875" style="133" customWidth="1"/>
    <col min="2830" max="2830" width="13.85546875" style="133" customWidth="1"/>
    <col min="2831" max="2831" width="5.42578125" style="133" customWidth="1"/>
    <col min="2832" max="2832" width="4.28515625" style="133" customWidth="1"/>
    <col min="2833" max="2833" width="7.28515625" style="133" customWidth="1"/>
    <col min="2834" max="3072" width="9.140625" style="133"/>
    <col min="3073" max="3073" width="2.42578125" style="133" customWidth="1"/>
    <col min="3074" max="3074" width="1.7109375" style="133" customWidth="1"/>
    <col min="3075" max="3075" width="4.28515625" style="133" customWidth="1"/>
    <col min="3076" max="3076" width="2.28515625" style="133" customWidth="1"/>
    <col min="3077" max="3077" width="2.140625" style="133" customWidth="1"/>
    <col min="3078" max="3078" width="1.85546875" style="133" customWidth="1"/>
    <col min="3079" max="3079" width="0.85546875" style="133" customWidth="1"/>
    <col min="3080" max="3080" width="8.5703125" style="133" customWidth="1"/>
    <col min="3081" max="3081" width="70" style="133" customWidth="1"/>
    <col min="3082" max="3082" width="3.140625" style="133" customWidth="1"/>
    <col min="3083" max="3083" width="10.7109375" style="133" customWidth="1"/>
    <col min="3084" max="3084" width="12.140625" style="133" customWidth="1"/>
    <col min="3085" max="3085" width="1.85546875" style="133" customWidth="1"/>
    <col min="3086" max="3086" width="13.85546875" style="133" customWidth="1"/>
    <col min="3087" max="3087" width="5.42578125" style="133" customWidth="1"/>
    <col min="3088" max="3088" width="4.28515625" style="133" customWidth="1"/>
    <col min="3089" max="3089" width="7.28515625" style="133" customWidth="1"/>
    <col min="3090" max="3328" width="9.140625" style="133"/>
    <col min="3329" max="3329" width="2.42578125" style="133" customWidth="1"/>
    <col min="3330" max="3330" width="1.7109375" style="133" customWidth="1"/>
    <col min="3331" max="3331" width="4.28515625" style="133" customWidth="1"/>
    <col min="3332" max="3332" width="2.28515625" style="133" customWidth="1"/>
    <col min="3333" max="3333" width="2.140625" style="133" customWidth="1"/>
    <col min="3334" max="3334" width="1.85546875" style="133" customWidth="1"/>
    <col min="3335" max="3335" width="0.85546875" style="133" customWidth="1"/>
    <col min="3336" max="3336" width="8.5703125" style="133" customWidth="1"/>
    <col min="3337" max="3337" width="70" style="133" customWidth="1"/>
    <col min="3338" max="3338" width="3.140625" style="133" customWidth="1"/>
    <col min="3339" max="3339" width="10.7109375" style="133" customWidth="1"/>
    <col min="3340" max="3340" width="12.140625" style="133" customWidth="1"/>
    <col min="3341" max="3341" width="1.85546875" style="133" customWidth="1"/>
    <col min="3342" max="3342" width="13.85546875" style="133" customWidth="1"/>
    <col min="3343" max="3343" width="5.42578125" style="133" customWidth="1"/>
    <col min="3344" max="3344" width="4.28515625" style="133" customWidth="1"/>
    <col min="3345" max="3345" width="7.28515625" style="133" customWidth="1"/>
    <col min="3346" max="3584" width="9.140625" style="133"/>
    <col min="3585" max="3585" width="2.42578125" style="133" customWidth="1"/>
    <col min="3586" max="3586" width="1.7109375" style="133" customWidth="1"/>
    <col min="3587" max="3587" width="4.28515625" style="133" customWidth="1"/>
    <col min="3588" max="3588" width="2.28515625" style="133" customWidth="1"/>
    <col min="3589" max="3589" width="2.140625" style="133" customWidth="1"/>
    <col min="3590" max="3590" width="1.85546875" style="133" customWidth="1"/>
    <col min="3591" max="3591" width="0.85546875" style="133" customWidth="1"/>
    <col min="3592" max="3592" width="8.5703125" style="133" customWidth="1"/>
    <col min="3593" max="3593" width="70" style="133" customWidth="1"/>
    <col min="3594" max="3594" width="3.140625" style="133" customWidth="1"/>
    <col min="3595" max="3595" width="10.7109375" style="133" customWidth="1"/>
    <col min="3596" max="3596" width="12.140625" style="133" customWidth="1"/>
    <col min="3597" max="3597" width="1.85546875" style="133" customWidth="1"/>
    <col min="3598" max="3598" width="13.85546875" style="133" customWidth="1"/>
    <col min="3599" max="3599" width="5.42578125" style="133" customWidth="1"/>
    <col min="3600" max="3600" width="4.28515625" style="133" customWidth="1"/>
    <col min="3601" max="3601" width="7.28515625" style="133" customWidth="1"/>
    <col min="3602" max="3840" width="9.140625" style="133"/>
    <col min="3841" max="3841" width="2.42578125" style="133" customWidth="1"/>
    <col min="3842" max="3842" width="1.7109375" style="133" customWidth="1"/>
    <col min="3843" max="3843" width="4.28515625" style="133" customWidth="1"/>
    <col min="3844" max="3844" width="2.28515625" style="133" customWidth="1"/>
    <col min="3845" max="3845" width="2.140625" style="133" customWidth="1"/>
    <col min="3846" max="3846" width="1.85546875" style="133" customWidth="1"/>
    <col min="3847" max="3847" width="0.85546875" style="133" customWidth="1"/>
    <col min="3848" max="3848" width="8.5703125" style="133" customWidth="1"/>
    <col min="3849" max="3849" width="70" style="133" customWidth="1"/>
    <col min="3850" max="3850" width="3.140625" style="133" customWidth="1"/>
    <col min="3851" max="3851" width="10.7109375" style="133" customWidth="1"/>
    <col min="3852" max="3852" width="12.140625" style="133" customWidth="1"/>
    <col min="3853" max="3853" width="1.85546875" style="133" customWidth="1"/>
    <col min="3854" max="3854" width="13.85546875" style="133" customWidth="1"/>
    <col min="3855" max="3855" width="5.42578125" style="133" customWidth="1"/>
    <col min="3856" max="3856" width="4.28515625" style="133" customWidth="1"/>
    <col min="3857" max="3857" width="7.28515625" style="133" customWidth="1"/>
    <col min="3858" max="4096" width="9.140625" style="133"/>
    <col min="4097" max="4097" width="2.42578125" style="133" customWidth="1"/>
    <col min="4098" max="4098" width="1.7109375" style="133" customWidth="1"/>
    <col min="4099" max="4099" width="4.28515625" style="133" customWidth="1"/>
    <col min="4100" max="4100" width="2.28515625" style="133" customWidth="1"/>
    <col min="4101" max="4101" width="2.140625" style="133" customWidth="1"/>
    <col min="4102" max="4102" width="1.85546875" style="133" customWidth="1"/>
    <col min="4103" max="4103" width="0.85546875" style="133" customWidth="1"/>
    <col min="4104" max="4104" width="8.5703125" style="133" customWidth="1"/>
    <col min="4105" max="4105" width="70" style="133" customWidth="1"/>
    <col min="4106" max="4106" width="3.140625" style="133" customWidth="1"/>
    <col min="4107" max="4107" width="10.7109375" style="133" customWidth="1"/>
    <col min="4108" max="4108" width="12.140625" style="133" customWidth="1"/>
    <col min="4109" max="4109" width="1.85546875" style="133" customWidth="1"/>
    <col min="4110" max="4110" width="13.85546875" style="133" customWidth="1"/>
    <col min="4111" max="4111" width="5.42578125" style="133" customWidth="1"/>
    <col min="4112" max="4112" width="4.28515625" style="133" customWidth="1"/>
    <col min="4113" max="4113" width="7.28515625" style="133" customWidth="1"/>
    <col min="4114" max="4352" width="9.140625" style="133"/>
    <col min="4353" max="4353" width="2.42578125" style="133" customWidth="1"/>
    <col min="4354" max="4354" width="1.7109375" style="133" customWidth="1"/>
    <col min="4355" max="4355" width="4.28515625" style="133" customWidth="1"/>
    <col min="4356" max="4356" width="2.28515625" style="133" customWidth="1"/>
    <col min="4357" max="4357" width="2.140625" style="133" customWidth="1"/>
    <col min="4358" max="4358" width="1.85546875" style="133" customWidth="1"/>
    <col min="4359" max="4359" width="0.85546875" style="133" customWidth="1"/>
    <col min="4360" max="4360" width="8.5703125" style="133" customWidth="1"/>
    <col min="4361" max="4361" width="70" style="133" customWidth="1"/>
    <col min="4362" max="4362" width="3.140625" style="133" customWidth="1"/>
    <col min="4363" max="4363" width="10.7109375" style="133" customWidth="1"/>
    <col min="4364" max="4364" width="12.140625" style="133" customWidth="1"/>
    <col min="4365" max="4365" width="1.85546875" style="133" customWidth="1"/>
    <col min="4366" max="4366" width="13.85546875" style="133" customWidth="1"/>
    <col min="4367" max="4367" width="5.42578125" style="133" customWidth="1"/>
    <col min="4368" max="4368" width="4.28515625" style="133" customWidth="1"/>
    <col min="4369" max="4369" width="7.28515625" style="133" customWidth="1"/>
    <col min="4370" max="4608" width="9.140625" style="133"/>
    <col min="4609" max="4609" width="2.42578125" style="133" customWidth="1"/>
    <col min="4610" max="4610" width="1.7109375" style="133" customWidth="1"/>
    <col min="4611" max="4611" width="4.28515625" style="133" customWidth="1"/>
    <col min="4612" max="4612" width="2.28515625" style="133" customWidth="1"/>
    <col min="4613" max="4613" width="2.140625" style="133" customWidth="1"/>
    <col min="4614" max="4614" width="1.85546875" style="133" customWidth="1"/>
    <col min="4615" max="4615" width="0.85546875" style="133" customWidth="1"/>
    <col min="4616" max="4616" width="8.5703125" style="133" customWidth="1"/>
    <col min="4617" max="4617" width="70" style="133" customWidth="1"/>
    <col min="4618" max="4618" width="3.140625" style="133" customWidth="1"/>
    <col min="4619" max="4619" width="10.7109375" style="133" customWidth="1"/>
    <col min="4620" max="4620" width="12.140625" style="133" customWidth="1"/>
    <col min="4621" max="4621" width="1.85546875" style="133" customWidth="1"/>
    <col min="4622" max="4622" width="13.85546875" style="133" customWidth="1"/>
    <col min="4623" max="4623" width="5.42578125" style="133" customWidth="1"/>
    <col min="4624" max="4624" width="4.28515625" style="133" customWidth="1"/>
    <col min="4625" max="4625" width="7.28515625" style="133" customWidth="1"/>
    <col min="4626" max="4864" width="9.140625" style="133"/>
    <col min="4865" max="4865" width="2.42578125" style="133" customWidth="1"/>
    <col min="4866" max="4866" width="1.7109375" style="133" customWidth="1"/>
    <col min="4867" max="4867" width="4.28515625" style="133" customWidth="1"/>
    <col min="4868" max="4868" width="2.28515625" style="133" customWidth="1"/>
    <col min="4869" max="4869" width="2.140625" style="133" customWidth="1"/>
    <col min="4870" max="4870" width="1.85546875" style="133" customWidth="1"/>
    <col min="4871" max="4871" width="0.85546875" style="133" customWidth="1"/>
    <col min="4872" max="4872" width="8.5703125" style="133" customWidth="1"/>
    <col min="4873" max="4873" width="70" style="133" customWidth="1"/>
    <col min="4874" max="4874" width="3.140625" style="133" customWidth="1"/>
    <col min="4875" max="4875" width="10.7109375" style="133" customWidth="1"/>
    <col min="4876" max="4876" width="12.140625" style="133" customWidth="1"/>
    <col min="4877" max="4877" width="1.85546875" style="133" customWidth="1"/>
    <col min="4878" max="4878" width="13.85546875" style="133" customWidth="1"/>
    <col min="4879" max="4879" width="5.42578125" style="133" customWidth="1"/>
    <col min="4880" max="4880" width="4.28515625" style="133" customWidth="1"/>
    <col min="4881" max="4881" width="7.28515625" style="133" customWidth="1"/>
    <col min="4882" max="5120" width="9.140625" style="133"/>
    <col min="5121" max="5121" width="2.42578125" style="133" customWidth="1"/>
    <col min="5122" max="5122" width="1.7109375" style="133" customWidth="1"/>
    <col min="5123" max="5123" width="4.28515625" style="133" customWidth="1"/>
    <col min="5124" max="5124" width="2.28515625" style="133" customWidth="1"/>
    <col min="5125" max="5125" width="2.140625" style="133" customWidth="1"/>
    <col min="5126" max="5126" width="1.85546875" style="133" customWidth="1"/>
    <col min="5127" max="5127" width="0.85546875" style="133" customWidth="1"/>
    <col min="5128" max="5128" width="8.5703125" style="133" customWidth="1"/>
    <col min="5129" max="5129" width="70" style="133" customWidth="1"/>
    <col min="5130" max="5130" width="3.140625" style="133" customWidth="1"/>
    <col min="5131" max="5131" width="10.7109375" style="133" customWidth="1"/>
    <col min="5132" max="5132" width="12.140625" style="133" customWidth="1"/>
    <col min="5133" max="5133" width="1.85546875" style="133" customWidth="1"/>
    <col min="5134" max="5134" width="13.85546875" style="133" customWidth="1"/>
    <col min="5135" max="5135" width="5.42578125" style="133" customWidth="1"/>
    <col min="5136" max="5136" width="4.28515625" style="133" customWidth="1"/>
    <col min="5137" max="5137" width="7.28515625" style="133" customWidth="1"/>
    <col min="5138" max="5376" width="9.140625" style="133"/>
    <col min="5377" max="5377" width="2.42578125" style="133" customWidth="1"/>
    <col min="5378" max="5378" width="1.7109375" style="133" customWidth="1"/>
    <col min="5379" max="5379" width="4.28515625" style="133" customWidth="1"/>
    <col min="5380" max="5380" width="2.28515625" style="133" customWidth="1"/>
    <col min="5381" max="5381" width="2.140625" style="133" customWidth="1"/>
    <col min="5382" max="5382" width="1.85546875" style="133" customWidth="1"/>
    <col min="5383" max="5383" width="0.85546875" style="133" customWidth="1"/>
    <col min="5384" max="5384" width="8.5703125" style="133" customWidth="1"/>
    <col min="5385" max="5385" width="70" style="133" customWidth="1"/>
    <col min="5386" max="5386" width="3.140625" style="133" customWidth="1"/>
    <col min="5387" max="5387" width="10.7109375" style="133" customWidth="1"/>
    <col min="5388" max="5388" width="12.140625" style="133" customWidth="1"/>
    <col min="5389" max="5389" width="1.85546875" style="133" customWidth="1"/>
    <col min="5390" max="5390" width="13.85546875" style="133" customWidth="1"/>
    <col min="5391" max="5391" width="5.42578125" style="133" customWidth="1"/>
    <col min="5392" max="5392" width="4.28515625" style="133" customWidth="1"/>
    <col min="5393" max="5393" width="7.28515625" style="133" customWidth="1"/>
    <col min="5394" max="5632" width="9.140625" style="133"/>
    <col min="5633" max="5633" width="2.42578125" style="133" customWidth="1"/>
    <col min="5634" max="5634" width="1.7109375" style="133" customWidth="1"/>
    <col min="5635" max="5635" width="4.28515625" style="133" customWidth="1"/>
    <col min="5636" max="5636" width="2.28515625" style="133" customWidth="1"/>
    <col min="5637" max="5637" width="2.140625" style="133" customWidth="1"/>
    <col min="5638" max="5638" width="1.85546875" style="133" customWidth="1"/>
    <col min="5639" max="5639" width="0.85546875" style="133" customWidth="1"/>
    <col min="5640" max="5640" width="8.5703125" style="133" customWidth="1"/>
    <col min="5641" max="5641" width="70" style="133" customWidth="1"/>
    <col min="5642" max="5642" width="3.140625" style="133" customWidth="1"/>
    <col min="5643" max="5643" width="10.7109375" style="133" customWidth="1"/>
    <col min="5644" max="5644" width="12.140625" style="133" customWidth="1"/>
    <col min="5645" max="5645" width="1.85546875" style="133" customWidth="1"/>
    <col min="5646" max="5646" width="13.85546875" style="133" customWidth="1"/>
    <col min="5647" max="5647" width="5.42578125" style="133" customWidth="1"/>
    <col min="5648" max="5648" width="4.28515625" style="133" customWidth="1"/>
    <col min="5649" max="5649" width="7.28515625" style="133" customWidth="1"/>
    <col min="5650" max="5888" width="9.140625" style="133"/>
    <col min="5889" max="5889" width="2.42578125" style="133" customWidth="1"/>
    <col min="5890" max="5890" width="1.7109375" style="133" customWidth="1"/>
    <col min="5891" max="5891" width="4.28515625" style="133" customWidth="1"/>
    <col min="5892" max="5892" width="2.28515625" style="133" customWidth="1"/>
    <col min="5893" max="5893" width="2.140625" style="133" customWidth="1"/>
    <col min="5894" max="5894" width="1.85546875" style="133" customWidth="1"/>
    <col min="5895" max="5895" width="0.85546875" style="133" customWidth="1"/>
    <col min="5896" max="5896" width="8.5703125" style="133" customWidth="1"/>
    <col min="5897" max="5897" width="70" style="133" customWidth="1"/>
    <col min="5898" max="5898" width="3.140625" style="133" customWidth="1"/>
    <col min="5899" max="5899" width="10.7109375" style="133" customWidth="1"/>
    <col min="5900" max="5900" width="12.140625" style="133" customWidth="1"/>
    <col min="5901" max="5901" width="1.85546875" style="133" customWidth="1"/>
    <col min="5902" max="5902" width="13.85546875" style="133" customWidth="1"/>
    <col min="5903" max="5903" width="5.42578125" style="133" customWidth="1"/>
    <col min="5904" max="5904" width="4.28515625" style="133" customWidth="1"/>
    <col min="5905" max="5905" width="7.28515625" style="133" customWidth="1"/>
    <col min="5906" max="6144" width="9.140625" style="133"/>
    <col min="6145" max="6145" width="2.42578125" style="133" customWidth="1"/>
    <col min="6146" max="6146" width="1.7109375" style="133" customWidth="1"/>
    <col min="6147" max="6147" width="4.28515625" style="133" customWidth="1"/>
    <col min="6148" max="6148" width="2.28515625" style="133" customWidth="1"/>
    <col min="6149" max="6149" width="2.140625" style="133" customWidth="1"/>
    <col min="6150" max="6150" width="1.85546875" style="133" customWidth="1"/>
    <col min="6151" max="6151" width="0.85546875" style="133" customWidth="1"/>
    <col min="6152" max="6152" width="8.5703125" style="133" customWidth="1"/>
    <col min="6153" max="6153" width="70" style="133" customWidth="1"/>
    <col min="6154" max="6154" width="3.140625" style="133" customWidth="1"/>
    <col min="6155" max="6155" width="10.7109375" style="133" customWidth="1"/>
    <col min="6156" max="6156" width="12.140625" style="133" customWidth="1"/>
    <col min="6157" max="6157" width="1.85546875" style="133" customWidth="1"/>
    <col min="6158" max="6158" width="13.85546875" style="133" customWidth="1"/>
    <col min="6159" max="6159" width="5.42578125" style="133" customWidth="1"/>
    <col min="6160" max="6160" width="4.28515625" style="133" customWidth="1"/>
    <col min="6161" max="6161" width="7.28515625" style="133" customWidth="1"/>
    <col min="6162" max="6400" width="9.140625" style="133"/>
    <col min="6401" max="6401" width="2.42578125" style="133" customWidth="1"/>
    <col min="6402" max="6402" width="1.7109375" style="133" customWidth="1"/>
    <col min="6403" max="6403" width="4.28515625" style="133" customWidth="1"/>
    <col min="6404" max="6404" width="2.28515625" style="133" customWidth="1"/>
    <col min="6405" max="6405" width="2.140625" style="133" customWidth="1"/>
    <col min="6406" max="6406" width="1.85546875" style="133" customWidth="1"/>
    <col min="6407" max="6407" width="0.85546875" style="133" customWidth="1"/>
    <col min="6408" max="6408" width="8.5703125" style="133" customWidth="1"/>
    <col min="6409" max="6409" width="70" style="133" customWidth="1"/>
    <col min="6410" max="6410" width="3.140625" style="133" customWidth="1"/>
    <col min="6411" max="6411" width="10.7109375" style="133" customWidth="1"/>
    <col min="6412" max="6412" width="12.140625" style="133" customWidth="1"/>
    <col min="6413" max="6413" width="1.85546875" style="133" customWidth="1"/>
    <col min="6414" max="6414" width="13.85546875" style="133" customWidth="1"/>
    <col min="6415" max="6415" width="5.42578125" style="133" customWidth="1"/>
    <col min="6416" max="6416" width="4.28515625" style="133" customWidth="1"/>
    <col min="6417" max="6417" width="7.28515625" style="133" customWidth="1"/>
    <col min="6418" max="6656" width="9.140625" style="133"/>
    <col min="6657" max="6657" width="2.42578125" style="133" customWidth="1"/>
    <col min="6658" max="6658" width="1.7109375" style="133" customWidth="1"/>
    <col min="6659" max="6659" width="4.28515625" style="133" customWidth="1"/>
    <col min="6660" max="6660" width="2.28515625" style="133" customWidth="1"/>
    <col min="6661" max="6661" width="2.140625" style="133" customWidth="1"/>
    <col min="6662" max="6662" width="1.85546875" style="133" customWidth="1"/>
    <col min="6663" max="6663" width="0.85546875" style="133" customWidth="1"/>
    <col min="6664" max="6664" width="8.5703125" style="133" customWidth="1"/>
    <col min="6665" max="6665" width="70" style="133" customWidth="1"/>
    <col min="6666" max="6666" width="3.140625" style="133" customWidth="1"/>
    <col min="6667" max="6667" width="10.7109375" style="133" customWidth="1"/>
    <col min="6668" max="6668" width="12.140625" style="133" customWidth="1"/>
    <col min="6669" max="6669" width="1.85546875" style="133" customWidth="1"/>
    <col min="6670" max="6670" width="13.85546875" style="133" customWidth="1"/>
    <col min="6671" max="6671" width="5.42578125" style="133" customWidth="1"/>
    <col min="6672" max="6672" width="4.28515625" style="133" customWidth="1"/>
    <col min="6673" max="6673" width="7.28515625" style="133" customWidth="1"/>
    <col min="6674" max="6912" width="9.140625" style="133"/>
    <col min="6913" max="6913" width="2.42578125" style="133" customWidth="1"/>
    <col min="6914" max="6914" width="1.7109375" style="133" customWidth="1"/>
    <col min="6915" max="6915" width="4.28515625" style="133" customWidth="1"/>
    <col min="6916" max="6916" width="2.28515625" style="133" customWidth="1"/>
    <col min="6917" max="6917" width="2.140625" style="133" customWidth="1"/>
    <col min="6918" max="6918" width="1.85546875" style="133" customWidth="1"/>
    <col min="6919" max="6919" width="0.85546875" style="133" customWidth="1"/>
    <col min="6920" max="6920" width="8.5703125" style="133" customWidth="1"/>
    <col min="6921" max="6921" width="70" style="133" customWidth="1"/>
    <col min="6922" max="6922" width="3.140625" style="133" customWidth="1"/>
    <col min="6923" max="6923" width="10.7109375" style="133" customWidth="1"/>
    <col min="6924" max="6924" width="12.140625" style="133" customWidth="1"/>
    <col min="6925" max="6925" width="1.85546875" style="133" customWidth="1"/>
    <col min="6926" max="6926" width="13.85546875" style="133" customWidth="1"/>
    <col min="6927" max="6927" width="5.42578125" style="133" customWidth="1"/>
    <col min="6928" max="6928" width="4.28515625" style="133" customWidth="1"/>
    <col min="6929" max="6929" width="7.28515625" style="133" customWidth="1"/>
    <col min="6930" max="7168" width="9.140625" style="133"/>
    <col min="7169" max="7169" width="2.42578125" style="133" customWidth="1"/>
    <col min="7170" max="7170" width="1.7109375" style="133" customWidth="1"/>
    <col min="7171" max="7171" width="4.28515625" style="133" customWidth="1"/>
    <col min="7172" max="7172" width="2.28515625" style="133" customWidth="1"/>
    <col min="7173" max="7173" width="2.140625" style="133" customWidth="1"/>
    <col min="7174" max="7174" width="1.85546875" style="133" customWidth="1"/>
    <col min="7175" max="7175" width="0.85546875" style="133" customWidth="1"/>
    <col min="7176" max="7176" width="8.5703125" style="133" customWidth="1"/>
    <col min="7177" max="7177" width="70" style="133" customWidth="1"/>
    <col min="7178" max="7178" width="3.140625" style="133" customWidth="1"/>
    <col min="7179" max="7179" width="10.7109375" style="133" customWidth="1"/>
    <col min="7180" max="7180" width="12.140625" style="133" customWidth="1"/>
    <col min="7181" max="7181" width="1.85546875" style="133" customWidth="1"/>
    <col min="7182" max="7182" width="13.85546875" style="133" customWidth="1"/>
    <col min="7183" max="7183" width="5.42578125" style="133" customWidth="1"/>
    <col min="7184" max="7184" width="4.28515625" style="133" customWidth="1"/>
    <col min="7185" max="7185" width="7.28515625" style="133" customWidth="1"/>
    <col min="7186" max="7424" width="9.140625" style="133"/>
    <col min="7425" max="7425" width="2.42578125" style="133" customWidth="1"/>
    <col min="7426" max="7426" width="1.7109375" style="133" customWidth="1"/>
    <col min="7427" max="7427" width="4.28515625" style="133" customWidth="1"/>
    <col min="7428" max="7428" width="2.28515625" style="133" customWidth="1"/>
    <col min="7429" max="7429" width="2.140625" style="133" customWidth="1"/>
    <col min="7430" max="7430" width="1.85546875" style="133" customWidth="1"/>
    <col min="7431" max="7431" width="0.85546875" style="133" customWidth="1"/>
    <col min="7432" max="7432" width="8.5703125" style="133" customWidth="1"/>
    <col min="7433" max="7433" width="70" style="133" customWidth="1"/>
    <col min="7434" max="7434" width="3.140625" style="133" customWidth="1"/>
    <col min="7435" max="7435" width="10.7109375" style="133" customWidth="1"/>
    <col min="7436" max="7436" width="12.140625" style="133" customWidth="1"/>
    <col min="7437" max="7437" width="1.85546875" style="133" customWidth="1"/>
    <col min="7438" max="7438" width="13.85546875" style="133" customWidth="1"/>
    <col min="7439" max="7439" width="5.42578125" style="133" customWidth="1"/>
    <col min="7440" max="7440" width="4.28515625" style="133" customWidth="1"/>
    <col min="7441" max="7441" width="7.28515625" style="133" customWidth="1"/>
    <col min="7442" max="7680" width="9.140625" style="133"/>
    <col min="7681" max="7681" width="2.42578125" style="133" customWidth="1"/>
    <col min="7682" max="7682" width="1.7109375" style="133" customWidth="1"/>
    <col min="7683" max="7683" width="4.28515625" style="133" customWidth="1"/>
    <col min="7684" max="7684" width="2.28515625" style="133" customWidth="1"/>
    <col min="7685" max="7685" width="2.140625" style="133" customWidth="1"/>
    <col min="7686" max="7686" width="1.85546875" style="133" customWidth="1"/>
    <col min="7687" max="7687" width="0.85546875" style="133" customWidth="1"/>
    <col min="7688" max="7688" width="8.5703125" style="133" customWidth="1"/>
    <col min="7689" max="7689" width="70" style="133" customWidth="1"/>
    <col min="7690" max="7690" width="3.140625" style="133" customWidth="1"/>
    <col min="7691" max="7691" width="10.7109375" style="133" customWidth="1"/>
    <col min="7692" max="7692" width="12.140625" style="133" customWidth="1"/>
    <col min="7693" max="7693" width="1.85546875" style="133" customWidth="1"/>
    <col min="7694" max="7694" width="13.85546875" style="133" customWidth="1"/>
    <col min="7695" max="7695" width="5.42578125" style="133" customWidth="1"/>
    <col min="7696" max="7696" width="4.28515625" style="133" customWidth="1"/>
    <col min="7697" max="7697" width="7.28515625" style="133" customWidth="1"/>
    <col min="7698" max="7936" width="9.140625" style="133"/>
    <col min="7937" max="7937" width="2.42578125" style="133" customWidth="1"/>
    <col min="7938" max="7938" width="1.7109375" style="133" customWidth="1"/>
    <col min="7939" max="7939" width="4.28515625" style="133" customWidth="1"/>
    <col min="7940" max="7940" width="2.28515625" style="133" customWidth="1"/>
    <col min="7941" max="7941" width="2.140625" style="133" customWidth="1"/>
    <col min="7942" max="7942" width="1.85546875" style="133" customWidth="1"/>
    <col min="7943" max="7943" width="0.85546875" style="133" customWidth="1"/>
    <col min="7944" max="7944" width="8.5703125" style="133" customWidth="1"/>
    <col min="7945" max="7945" width="70" style="133" customWidth="1"/>
    <col min="7946" max="7946" width="3.140625" style="133" customWidth="1"/>
    <col min="7947" max="7947" width="10.7109375" style="133" customWidth="1"/>
    <col min="7948" max="7948" width="12.140625" style="133" customWidth="1"/>
    <col min="7949" max="7949" width="1.85546875" style="133" customWidth="1"/>
    <col min="7950" max="7950" width="13.85546875" style="133" customWidth="1"/>
    <col min="7951" max="7951" width="5.42578125" style="133" customWidth="1"/>
    <col min="7952" max="7952" width="4.28515625" style="133" customWidth="1"/>
    <col min="7953" max="7953" width="7.28515625" style="133" customWidth="1"/>
    <col min="7954" max="8192" width="9.140625" style="133"/>
    <col min="8193" max="8193" width="2.42578125" style="133" customWidth="1"/>
    <col min="8194" max="8194" width="1.7109375" style="133" customWidth="1"/>
    <col min="8195" max="8195" width="4.28515625" style="133" customWidth="1"/>
    <col min="8196" max="8196" width="2.28515625" style="133" customWidth="1"/>
    <col min="8197" max="8197" width="2.140625" style="133" customWidth="1"/>
    <col min="8198" max="8198" width="1.85546875" style="133" customWidth="1"/>
    <col min="8199" max="8199" width="0.85546875" style="133" customWidth="1"/>
    <col min="8200" max="8200" width="8.5703125" style="133" customWidth="1"/>
    <col min="8201" max="8201" width="70" style="133" customWidth="1"/>
    <col min="8202" max="8202" width="3.140625" style="133" customWidth="1"/>
    <col min="8203" max="8203" width="10.7109375" style="133" customWidth="1"/>
    <col min="8204" max="8204" width="12.140625" style="133" customWidth="1"/>
    <col min="8205" max="8205" width="1.85546875" style="133" customWidth="1"/>
    <col min="8206" max="8206" width="13.85546875" style="133" customWidth="1"/>
    <col min="8207" max="8207" width="5.42578125" style="133" customWidth="1"/>
    <col min="8208" max="8208" width="4.28515625" style="133" customWidth="1"/>
    <col min="8209" max="8209" width="7.28515625" style="133" customWidth="1"/>
    <col min="8210" max="8448" width="9.140625" style="133"/>
    <col min="8449" max="8449" width="2.42578125" style="133" customWidth="1"/>
    <col min="8450" max="8450" width="1.7109375" style="133" customWidth="1"/>
    <col min="8451" max="8451" width="4.28515625" style="133" customWidth="1"/>
    <col min="8452" max="8452" width="2.28515625" style="133" customWidth="1"/>
    <col min="8453" max="8453" width="2.140625" style="133" customWidth="1"/>
    <col min="8454" max="8454" width="1.85546875" style="133" customWidth="1"/>
    <col min="8455" max="8455" width="0.85546875" style="133" customWidth="1"/>
    <col min="8456" max="8456" width="8.5703125" style="133" customWidth="1"/>
    <col min="8457" max="8457" width="70" style="133" customWidth="1"/>
    <col min="8458" max="8458" width="3.140625" style="133" customWidth="1"/>
    <col min="8459" max="8459" width="10.7109375" style="133" customWidth="1"/>
    <col min="8460" max="8460" width="12.140625" style="133" customWidth="1"/>
    <col min="8461" max="8461" width="1.85546875" style="133" customWidth="1"/>
    <col min="8462" max="8462" width="13.85546875" style="133" customWidth="1"/>
    <col min="8463" max="8463" width="5.42578125" style="133" customWidth="1"/>
    <col min="8464" max="8464" width="4.28515625" style="133" customWidth="1"/>
    <col min="8465" max="8465" width="7.28515625" style="133" customWidth="1"/>
    <col min="8466" max="8704" width="9.140625" style="133"/>
    <col min="8705" max="8705" width="2.42578125" style="133" customWidth="1"/>
    <col min="8706" max="8706" width="1.7109375" style="133" customWidth="1"/>
    <col min="8707" max="8707" width="4.28515625" style="133" customWidth="1"/>
    <col min="8708" max="8708" width="2.28515625" style="133" customWidth="1"/>
    <col min="8709" max="8709" width="2.140625" style="133" customWidth="1"/>
    <col min="8710" max="8710" width="1.85546875" style="133" customWidth="1"/>
    <col min="8711" max="8711" width="0.85546875" style="133" customWidth="1"/>
    <col min="8712" max="8712" width="8.5703125" style="133" customWidth="1"/>
    <col min="8713" max="8713" width="70" style="133" customWidth="1"/>
    <col min="8714" max="8714" width="3.140625" style="133" customWidth="1"/>
    <col min="8715" max="8715" width="10.7109375" style="133" customWidth="1"/>
    <col min="8716" max="8716" width="12.140625" style="133" customWidth="1"/>
    <col min="8717" max="8717" width="1.85546875" style="133" customWidth="1"/>
    <col min="8718" max="8718" width="13.85546875" style="133" customWidth="1"/>
    <col min="8719" max="8719" width="5.42578125" style="133" customWidth="1"/>
    <col min="8720" max="8720" width="4.28515625" style="133" customWidth="1"/>
    <col min="8721" max="8721" width="7.28515625" style="133" customWidth="1"/>
    <col min="8722" max="8960" width="9.140625" style="133"/>
    <col min="8961" max="8961" width="2.42578125" style="133" customWidth="1"/>
    <col min="8962" max="8962" width="1.7109375" style="133" customWidth="1"/>
    <col min="8963" max="8963" width="4.28515625" style="133" customWidth="1"/>
    <col min="8964" max="8964" width="2.28515625" style="133" customWidth="1"/>
    <col min="8965" max="8965" width="2.140625" style="133" customWidth="1"/>
    <col min="8966" max="8966" width="1.85546875" style="133" customWidth="1"/>
    <col min="8967" max="8967" width="0.85546875" style="133" customWidth="1"/>
    <col min="8968" max="8968" width="8.5703125" style="133" customWidth="1"/>
    <col min="8969" max="8969" width="70" style="133" customWidth="1"/>
    <col min="8970" max="8970" width="3.140625" style="133" customWidth="1"/>
    <col min="8971" max="8971" width="10.7109375" style="133" customWidth="1"/>
    <col min="8972" max="8972" width="12.140625" style="133" customWidth="1"/>
    <col min="8973" max="8973" width="1.85546875" style="133" customWidth="1"/>
    <col min="8974" max="8974" width="13.85546875" style="133" customWidth="1"/>
    <col min="8975" max="8975" width="5.42578125" style="133" customWidth="1"/>
    <col min="8976" max="8976" width="4.28515625" style="133" customWidth="1"/>
    <col min="8977" max="8977" width="7.28515625" style="133" customWidth="1"/>
    <col min="8978" max="9216" width="9.140625" style="133"/>
    <col min="9217" max="9217" width="2.42578125" style="133" customWidth="1"/>
    <col min="9218" max="9218" width="1.7109375" style="133" customWidth="1"/>
    <col min="9219" max="9219" width="4.28515625" style="133" customWidth="1"/>
    <col min="9220" max="9220" width="2.28515625" style="133" customWidth="1"/>
    <col min="9221" max="9221" width="2.140625" style="133" customWidth="1"/>
    <col min="9222" max="9222" width="1.85546875" style="133" customWidth="1"/>
    <col min="9223" max="9223" width="0.85546875" style="133" customWidth="1"/>
    <col min="9224" max="9224" width="8.5703125" style="133" customWidth="1"/>
    <col min="9225" max="9225" width="70" style="133" customWidth="1"/>
    <col min="9226" max="9226" width="3.140625" style="133" customWidth="1"/>
    <col min="9227" max="9227" width="10.7109375" style="133" customWidth="1"/>
    <col min="9228" max="9228" width="12.140625" style="133" customWidth="1"/>
    <col min="9229" max="9229" width="1.85546875" style="133" customWidth="1"/>
    <col min="9230" max="9230" width="13.85546875" style="133" customWidth="1"/>
    <col min="9231" max="9231" width="5.42578125" style="133" customWidth="1"/>
    <col min="9232" max="9232" width="4.28515625" style="133" customWidth="1"/>
    <col min="9233" max="9233" width="7.28515625" style="133" customWidth="1"/>
    <col min="9234" max="9472" width="9.140625" style="133"/>
    <col min="9473" max="9473" width="2.42578125" style="133" customWidth="1"/>
    <col min="9474" max="9474" width="1.7109375" style="133" customWidth="1"/>
    <col min="9475" max="9475" width="4.28515625" style="133" customWidth="1"/>
    <col min="9476" max="9476" width="2.28515625" style="133" customWidth="1"/>
    <col min="9477" max="9477" width="2.140625" style="133" customWidth="1"/>
    <col min="9478" max="9478" width="1.85546875" style="133" customWidth="1"/>
    <col min="9479" max="9479" width="0.85546875" style="133" customWidth="1"/>
    <col min="9480" max="9480" width="8.5703125" style="133" customWidth="1"/>
    <col min="9481" max="9481" width="70" style="133" customWidth="1"/>
    <col min="9482" max="9482" width="3.140625" style="133" customWidth="1"/>
    <col min="9483" max="9483" width="10.7109375" style="133" customWidth="1"/>
    <col min="9484" max="9484" width="12.140625" style="133" customWidth="1"/>
    <col min="9485" max="9485" width="1.85546875" style="133" customWidth="1"/>
    <col min="9486" max="9486" width="13.85546875" style="133" customWidth="1"/>
    <col min="9487" max="9487" width="5.42578125" style="133" customWidth="1"/>
    <col min="9488" max="9488" width="4.28515625" style="133" customWidth="1"/>
    <col min="9489" max="9489" width="7.28515625" style="133" customWidth="1"/>
    <col min="9490" max="9728" width="9.140625" style="133"/>
    <col min="9729" max="9729" width="2.42578125" style="133" customWidth="1"/>
    <col min="9730" max="9730" width="1.7109375" style="133" customWidth="1"/>
    <col min="9731" max="9731" width="4.28515625" style="133" customWidth="1"/>
    <col min="9732" max="9732" width="2.28515625" style="133" customWidth="1"/>
    <col min="9733" max="9733" width="2.140625" style="133" customWidth="1"/>
    <col min="9734" max="9734" width="1.85546875" style="133" customWidth="1"/>
    <col min="9735" max="9735" width="0.85546875" style="133" customWidth="1"/>
    <col min="9736" max="9736" width="8.5703125" style="133" customWidth="1"/>
    <col min="9737" max="9737" width="70" style="133" customWidth="1"/>
    <col min="9738" max="9738" width="3.140625" style="133" customWidth="1"/>
    <col min="9739" max="9739" width="10.7109375" style="133" customWidth="1"/>
    <col min="9740" max="9740" width="12.140625" style="133" customWidth="1"/>
    <col min="9741" max="9741" width="1.85546875" style="133" customWidth="1"/>
    <col min="9742" max="9742" width="13.85546875" style="133" customWidth="1"/>
    <col min="9743" max="9743" width="5.42578125" style="133" customWidth="1"/>
    <col min="9744" max="9744" width="4.28515625" style="133" customWidth="1"/>
    <col min="9745" max="9745" width="7.28515625" style="133" customWidth="1"/>
    <col min="9746" max="9984" width="9.140625" style="133"/>
    <col min="9985" max="9985" width="2.42578125" style="133" customWidth="1"/>
    <col min="9986" max="9986" width="1.7109375" style="133" customWidth="1"/>
    <col min="9987" max="9987" width="4.28515625" style="133" customWidth="1"/>
    <col min="9988" max="9988" width="2.28515625" style="133" customWidth="1"/>
    <col min="9989" max="9989" width="2.140625" style="133" customWidth="1"/>
    <col min="9990" max="9990" width="1.85546875" style="133" customWidth="1"/>
    <col min="9991" max="9991" width="0.85546875" style="133" customWidth="1"/>
    <col min="9992" max="9992" width="8.5703125" style="133" customWidth="1"/>
    <col min="9993" max="9993" width="70" style="133" customWidth="1"/>
    <col min="9994" max="9994" width="3.140625" style="133" customWidth="1"/>
    <col min="9995" max="9995" width="10.7109375" style="133" customWidth="1"/>
    <col min="9996" max="9996" width="12.140625" style="133" customWidth="1"/>
    <col min="9997" max="9997" width="1.85546875" style="133" customWidth="1"/>
    <col min="9998" max="9998" width="13.85546875" style="133" customWidth="1"/>
    <col min="9999" max="9999" width="5.42578125" style="133" customWidth="1"/>
    <col min="10000" max="10000" width="4.28515625" style="133" customWidth="1"/>
    <col min="10001" max="10001" width="7.28515625" style="133" customWidth="1"/>
    <col min="10002" max="10240" width="9.140625" style="133"/>
    <col min="10241" max="10241" width="2.42578125" style="133" customWidth="1"/>
    <col min="10242" max="10242" width="1.7109375" style="133" customWidth="1"/>
    <col min="10243" max="10243" width="4.28515625" style="133" customWidth="1"/>
    <col min="10244" max="10244" width="2.28515625" style="133" customWidth="1"/>
    <col min="10245" max="10245" width="2.140625" style="133" customWidth="1"/>
    <col min="10246" max="10246" width="1.85546875" style="133" customWidth="1"/>
    <col min="10247" max="10247" width="0.85546875" style="133" customWidth="1"/>
    <col min="10248" max="10248" width="8.5703125" style="133" customWidth="1"/>
    <col min="10249" max="10249" width="70" style="133" customWidth="1"/>
    <col min="10250" max="10250" width="3.140625" style="133" customWidth="1"/>
    <col min="10251" max="10251" width="10.7109375" style="133" customWidth="1"/>
    <col min="10252" max="10252" width="12.140625" style="133" customWidth="1"/>
    <col min="10253" max="10253" width="1.85546875" style="133" customWidth="1"/>
    <col min="10254" max="10254" width="13.85546875" style="133" customWidth="1"/>
    <col min="10255" max="10255" width="5.42578125" style="133" customWidth="1"/>
    <col min="10256" max="10256" width="4.28515625" style="133" customWidth="1"/>
    <col min="10257" max="10257" width="7.28515625" style="133" customWidth="1"/>
    <col min="10258" max="10496" width="9.140625" style="133"/>
    <col min="10497" max="10497" width="2.42578125" style="133" customWidth="1"/>
    <col min="10498" max="10498" width="1.7109375" style="133" customWidth="1"/>
    <col min="10499" max="10499" width="4.28515625" style="133" customWidth="1"/>
    <col min="10500" max="10500" width="2.28515625" style="133" customWidth="1"/>
    <col min="10501" max="10501" width="2.140625" style="133" customWidth="1"/>
    <col min="10502" max="10502" width="1.85546875" style="133" customWidth="1"/>
    <col min="10503" max="10503" width="0.85546875" style="133" customWidth="1"/>
    <col min="10504" max="10504" width="8.5703125" style="133" customWidth="1"/>
    <col min="10505" max="10505" width="70" style="133" customWidth="1"/>
    <col min="10506" max="10506" width="3.140625" style="133" customWidth="1"/>
    <col min="10507" max="10507" width="10.7109375" style="133" customWidth="1"/>
    <col min="10508" max="10508" width="12.140625" style="133" customWidth="1"/>
    <col min="10509" max="10509" width="1.85546875" style="133" customWidth="1"/>
    <col min="10510" max="10510" width="13.85546875" style="133" customWidth="1"/>
    <col min="10511" max="10511" width="5.42578125" style="133" customWidth="1"/>
    <col min="10512" max="10512" width="4.28515625" style="133" customWidth="1"/>
    <col min="10513" max="10513" width="7.28515625" style="133" customWidth="1"/>
    <col min="10514" max="10752" width="9.140625" style="133"/>
    <col min="10753" max="10753" width="2.42578125" style="133" customWidth="1"/>
    <col min="10754" max="10754" width="1.7109375" style="133" customWidth="1"/>
    <col min="10755" max="10755" width="4.28515625" style="133" customWidth="1"/>
    <col min="10756" max="10756" width="2.28515625" style="133" customWidth="1"/>
    <col min="10757" max="10757" width="2.140625" style="133" customWidth="1"/>
    <col min="10758" max="10758" width="1.85546875" style="133" customWidth="1"/>
    <col min="10759" max="10759" width="0.85546875" style="133" customWidth="1"/>
    <col min="10760" max="10760" width="8.5703125" style="133" customWidth="1"/>
    <col min="10761" max="10761" width="70" style="133" customWidth="1"/>
    <col min="10762" max="10762" width="3.140625" style="133" customWidth="1"/>
    <col min="10763" max="10763" width="10.7109375" style="133" customWidth="1"/>
    <col min="10764" max="10764" width="12.140625" style="133" customWidth="1"/>
    <col min="10765" max="10765" width="1.85546875" style="133" customWidth="1"/>
    <col min="10766" max="10766" width="13.85546875" style="133" customWidth="1"/>
    <col min="10767" max="10767" width="5.42578125" style="133" customWidth="1"/>
    <col min="10768" max="10768" width="4.28515625" style="133" customWidth="1"/>
    <col min="10769" max="10769" width="7.28515625" style="133" customWidth="1"/>
    <col min="10770" max="11008" width="9.140625" style="133"/>
    <col min="11009" max="11009" width="2.42578125" style="133" customWidth="1"/>
    <col min="11010" max="11010" width="1.7109375" style="133" customWidth="1"/>
    <col min="11011" max="11011" width="4.28515625" style="133" customWidth="1"/>
    <col min="11012" max="11012" width="2.28515625" style="133" customWidth="1"/>
    <col min="11013" max="11013" width="2.140625" style="133" customWidth="1"/>
    <col min="11014" max="11014" width="1.85546875" style="133" customWidth="1"/>
    <col min="11015" max="11015" width="0.85546875" style="133" customWidth="1"/>
    <col min="11016" max="11016" width="8.5703125" style="133" customWidth="1"/>
    <col min="11017" max="11017" width="70" style="133" customWidth="1"/>
    <col min="11018" max="11018" width="3.140625" style="133" customWidth="1"/>
    <col min="11019" max="11019" width="10.7109375" style="133" customWidth="1"/>
    <col min="11020" max="11020" width="12.140625" style="133" customWidth="1"/>
    <col min="11021" max="11021" width="1.85546875" style="133" customWidth="1"/>
    <col min="11022" max="11022" width="13.85546875" style="133" customWidth="1"/>
    <col min="11023" max="11023" width="5.42578125" style="133" customWidth="1"/>
    <col min="11024" max="11024" width="4.28515625" style="133" customWidth="1"/>
    <col min="11025" max="11025" width="7.28515625" style="133" customWidth="1"/>
    <col min="11026" max="11264" width="9.140625" style="133"/>
    <col min="11265" max="11265" width="2.42578125" style="133" customWidth="1"/>
    <col min="11266" max="11266" width="1.7109375" style="133" customWidth="1"/>
    <col min="11267" max="11267" width="4.28515625" style="133" customWidth="1"/>
    <col min="11268" max="11268" width="2.28515625" style="133" customWidth="1"/>
    <col min="11269" max="11269" width="2.140625" style="133" customWidth="1"/>
    <col min="11270" max="11270" width="1.85546875" style="133" customWidth="1"/>
    <col min="11271" max="11271" width="0.85546875" style="133" customWidth="1"/>
    <col min="11272" max="11272" width="8.5703125" style="133" customWidth="1"/>
    <col min="11273" max="11273" width="70" style="133" customWidth="1"/>
    <col min="11274" max="11274" width="3.140625" style="133" customWidth="1"/>
    <col min="11275" max="11275" width="10.7109375" style="133" customWidth="1"/>
    <col min="11276" max="11276" width="12.140625" style="133" customWidth="1"/>
    <col min="11277" max="11277" width="1.85546875" style="133" customWidth="1"/>
    <col min="11278" max="11278" width="13.85546875" style="133" customWidth="1"/>
    <col min="11279" max="11279" width="5.42578125" style="133" customWidth="1"/>
    <col min="11280" max="11280" width="4.28515625" style="133" customWidth="1"/>
    <col min="11281" max="11281" width="7.28515625" style="133" customWidth="1"/>
    <col min="11282" max="11520" width="9.140625" style="133"/>
    <col min="11521" max="11521" width="2.42578125" style="133" customWidth="1"/>
    <col min="11522" max="11522" width="1.7109375" style="133" customWidth="1"/>
    <col min="11523" max="11523" width="4.28515625" style="133" customWidth="1"/>
    <col min="11524" max="11524" width="2.28515625" style="133" customWidth="1"/>
    <col min="11525" max="11525" width="2.140625" style="133" customWidth="1"/>
    <col min="11526" max="11526" width="1.85546875" style="133" customWidth="1"/>
    <col min="11527" max="11527" width="0.85546875" style="133" customWidth="1"/>
    <col min="11528" max="11528" width="8.5703125" style="133" customWidth="1"/>
    <col min="11529" max="11529" width="70" style="133" customWidth="1"/>
    <col min="11530" max="11530" width="3.140625" style="133" customWidth="1"/>
    <col min="11531" max="11531" width="10.7109375" style="133" customWidth="1"/>
    <col min="11532" max="11532" width="12.140625" style="133" customWidth="1"/>
    <col min="11533" max="11533" width="1.85546875" style="133" customWidth="1"/>
    <col min="11534" max="11534" width="13.85546875" style="133" customWidth="1"/>
    <col min="11535" max="11535" width="5.42578125" style="133" customWidth="1"/>
    <col min="11536" max="11536" width="4.28515625" style="133" customWidth="1"/>
    <col min="11537" max="11537" width="7.28515625" style="133" customWidth="1"/>
    <col min="11538" max="11776" width="9.140625" style="133"/>
    <col min="11777" max="11777" width="2.42578125" style="133" customWidth="1"/>
    <col min="11778" max="11778" width="1.7109375" style="133" customWidth="1"/>
    <col min="11779" max="11779" width="4.28515625" style="133" customWidth="1"/>
    <col min="11780" max="11780" width="2.28515625" style="133" customWidth="1"/>
    <col min="11781" max="11781" width="2.140625" style="133" customWidth="1"/>
    <col min="11782" max="11782" width="1.85546875" style="133" customWidth="1"/>
    <col min="11783" max="11783" width="0.85546875" style="133" customWidth="1"/>
    <col min="11784" max="11784" width="8.5703125" style="133" customWidth="1"/>
    <col min="11785" max="11785" width="70" style="133" customWidth="1"/>
    <col min="11786" max="11786" width="3.140625" style="133" customWidth="1"/>
    <col min="11787" max="11787" width="10.7109375" style="133" customWidth="1"/>
    <col min="11788" max="11788" width="12.140625" style="133" customWidth="1"/>
    <col min="11789" max="11789" width="1.85546875" style="133" customWidth="1"/>
    <col min="11790" max="11790" width="13.85546875" style="133" customWidth="1"/>
    <col min="11791" max="11791" width="5.42578125" style="133" customWidth="1"/>
    <col min="11792" max="11792" width="4.28515625" style="133" customWidth="1"/>
    <col min="11793" max="11793" width="7.28515625" style="133" customWidth="1"/>
    <col min="11794" max="12032" width="9.140625" style="133"/>
    <col min="12033" max="12033" width="2.42578125" style="133" customWidth="1"/>
    <col min="12034" max="12034" width="1.7109375" style="133" customWidth="1"/>
    <col min="12035" max="12035" width="4.28515625" style="133" customWidth="1"/>
    <col min="12036" max="12036" width="2.28515625" style="133" customWidth="1"/>
    <col min="12037" max="12037" width="2.140625" style="133" customWidth="1"/>
    <col min="12038" max="12038" width="1.85546875" style="133" customWidth="1"/>
    <col min="12039" max="12039" width="0.85546875" style="133" customWidth="1"/>
    <col min="12040" max="12040" width="8.5703125" style="133" customWidth="1"/>
    <col min="12041" max="12041" width="70" style="133" customWidth="1"/>
    <col min="12042" max="12042" width="3.140625" style="133" customWidth="1"/>
    <col min="12043" max="12043" width="10.7109375" style="133" customWidth="1"/>
    <col min="12044" max="12044" width="12.140625" style="133" customWidth="1"/>
    <col min="12045" max="12045" width="1.85546875" style="133" customWidth="1"/>
    <col min="12046" max="12046" width="13.85546875" style="133" customWidth="1"/>
    <col min="12047" max="12047" width="5.42578125" style="133" customWidth="1"/>
    <col min="12048" max="12048" width="4.28515625" style="133" customWidth="1"/>
    <col min="12049" max="12049" width="7.28515625" style="133" customWidth="1"/>
    <col min="12050" max="12288" width="9.140625" style="133"/>
    <col min="12289" max="12289" width="2.42578125" style="133" customWidth="1"/>
    <col min="12290" max="12290" width="1.7109375" style="133" customWidth="1"/>
    <col min="12291" max="12291" width="4.28515625" style="133" customWidth="1"/>
    <col min="12292" max="12292" width="2.28515625" style="133" customWidth="1"/>
    <col min="12293" max="12293" width="2.140625" style="133" customWidth="1"/>
    <col min="12294" max="12294" width="1.85546875" style="133" customWidth="1"/>
    <col min="12295" max="12295" width="0.85546875" style="133" customWidth="1"/>
    <col min="12296" max="12296" width="8.5703125" style="133" customWidth="1"/>
    <col min="12297" max="12297" width="70" style="133" customWidth="1"/>
    <col min="12298" max="12298" width="3.140625" style="133" customWidth="1"/>
    <col min="12299" max="12299" width="10.7109375" style="133" customWidth="1"/>
    <col min="12300" max="12300" width="12.140625" style="133" customWidth="1"/>
    <col min="12301" max="12301" width="1.85546875" style="133" customWidth="1"/>
    <col min="12302" max="12302" width="13.85546875" style="133" customWidth="1"/>
    <col min="12303" max="12303" width="5.42578125" style="133" customWidth="1"/>
    <col min="12304" max="12304" width="4.28515625" style="133" customWidth="1"/>
    <col min="12305" max="12305" width="7.28515625" style="133" customWidth="1"/>
    <col min="12306" max="12544" width="9.140625" style="133"/>
    <col min="12545" max="12545" width="2.42578125" style="133" customWidth="1"/>
    <col min="12546" max="12546" width="1.7109375" style="133" customWidth="1"/>
    <col min="12547" max="12547" width="4.28515625" style="133" customWidth="1"/>
    <col min="12548" max="12548" width="2.28515625" style="133" customWidth="1"/>
    <col min="12549" max="12549" width="2.140625" style="133" customWidth="1"/>
    <col min="12550" max="12550" width="1.85546875" style="133" customWidth="1"/>
    <col min="12551" max="12551" width="0.85546875" style="133" customWidth="1"/>
    <col min="12552" max="12552" width="8.5703125" style="133" customWidth="1"/>
    <col min="12553" max="12553" width="70" style="133" customWidth="1"/>
    <col min="12554" max="12554" width="3.140625" style="133" customWidth="1"/>
    <col min="12555" max="12555" width="10.7109375" style="133" customWidth="1"/>
    <col min="12556" max="12556" width="12.140625" style="133" customWidth="1"/>
    <col min="12557" max="12557" width="1.85546875" style="133" customWidth="1"/>
    <col min="12558" max="12558" width="13.85546875" style="133" customWidth="1"/>
    <col min="12559" max="12559" width="5.42578125" style="133" customWidth="1"/>
    <col min="12560" max="12560" width="4.28515625" style="133" customWidth="1"/>
    <col min="12561" max="12561" width="7.28515625" style="133" customWidth="1"/>
    <col min="12562" max="12800" width="9.140625" style="133"/>
    <col min="12801" max="12801" width="2.42578125" style="133" customWidth="1"/>
    <col min="12802" max="12802" width="1.7109375" style="133" customWidth="1"/>
    <col min="12803" max="12803" width="4.28515625" style="133" customWidth="1"/>
    <col min="12804" max="12804" width="2.28515625" style="133" customWidth="1"/>
    <col min="12805" max="12805" width="2.140625" style="133" customWidth="1"/>
    <col min="12806" max="12806" width="1.85546875" style="133" customWidth="1"/>
    <col min="12807" max="12807" width="0.85546875" style="133" customWidth="1"/>
    <col min="12808" max="12808" width="8.5703125" style="133" customWidth="1"/>
    <col min="12809" max="12809" width="70" style="133" customWidth="1"/>
    <col min="12810" max="12810" width="3.140625" style="133" customWidth="1"/>
    <col min="12811" max="12811" width="10.7109375" style="133" customWidth="1"/>
    <col min="12812" max="12812" width="12.140625" style="133" customWidth="1"/>
    <col min="12813" max="12813" width="1.85546875" style="133" customWidth="1"/>
    <col min="12814" max="12814" width="13.85546875" style="133" customWidth="1"/>
    <col min="12815" max="12815" width="5.42578125" style="133" customWidth="1"/>
    <col min="12816" max="12816" width="4.28515625" style="133" customWidth="1"/>
    <col min="12817" max="12817" width="7.28515625" style="133" customWidth="1"/>
    <col min="12818" max="13056" width="9.140625" style="133"/>
    <col min="13057" max="13057" width="2.42578125" style="133" customWidth="1"/>
    <col min="13058" max="13058" width="1.7109375" style="133" customWidth="1"/>
    <col min="13059" max="13059" width="4.28515625" style="133" customWidth="1"/>
    <col min="13060" max="13060" width="2.28515625" style="133" customWidth="1"/>
    <col min="13061" max="13061" width="2.140625" style="133" customWidth="1"/>
    <col min="13062" max="13062" width="1.85546875" style="133" customWidth="1"/>
    <col min="13063" max="13063" width="0.85546875" style="133" customWidth="1"/>
    <col min="13064" max="13064" width="8.5703125" style="133" customWidth="1"/>
    <col min="13065" max="13065" width="70" style="133" customWidth="1"/>
    <col min="13066" max="13066" width="3.140625" style="133" customWidth="1"/>
    <col min="13067" max="13067" width="10.7109375" style="133" customWidth="1"/>
    <col min="13068" max="13068" width="12.140625" style="133" customWidth="1"/>
    <col min="13069" max="13069" width="1.85546875" style="133" customWidth="1"/>
    <col min="13070" max="13070" width="13.85546875" style="133" customWidth="1"/>
    <col min="13071" max="13071" width="5.42578125" style="133" customWidth="1"/>
    <col min="13072" max="13072" width="4.28515625" style="133" customWidth="1"/>
    <col min="13073" max="13073" width="7.28515625" style="133" customWidth="1"/>
    <col min="13074" max="13312" width="9.140625" style="133"/>
    <col min="13313" max="13313" width="2.42578125" style="133" customWidth="1"/>
    <col min="13314" max="13314" width="1.7109375" style="133" customWidth="1"/>
    <col min="13315" max="13315" width="4.28515625" style="133" customWidth="1"/>
    <col min="13316" max="13316" width="2.28515625" style="133" customWidth="1"/>
    <col min="13317" max="13317" width="2.140625" style="133" customWidth="1"/>
    <col min="13318" max="13318" width="1.85546875" style="133" customWidth="1"/>
    <col min="13319" max="13319" width="0.85546875" style="133" customWidth="1"/>
    <col min="13320" max="13320" width="8.5703125" style="133" customWidth="1"/>
    <col min="13321" max="13321" width="70" style="133" customWidth="1"/>
    <col min="13322" max="13322" width="3.140625" style="133" customWidth="1"/>
    <col min="13323" max="13323" width="10.7109375" style="133" customWidth="1"/>
    <col min="13324" max="13324" width="12.140625" style="133" customWidth="1"/>
    <col min="13325" max="13325" width="1.85546875" style="133" customWidth="1"/>
    <col min="13326" max="13326" width="13.85546875" style="133" customWidth="1"/>
    <col min="13327" max="13327" width="5.42578125" style="133" customWidth="1"/>
    <col min="13328" max="13328" width="4.28515625" style="133" customWidth="1"/>
    <col min="13329" max="13329" width="7.28515625" style="133" customWidth="1"/>
    <col min="13330" max="13568" width="9.140625" style="133"/>
    <col min="13569" max="13569" width="2.42578125" style="133" customWidth="1"/>
    <col min="13570" max="13570" width="1.7109375" style="133" customWidth="1"/>
    <col min="13571" max="13571" width="4.28515625" style="133" customWidth="1"/>
    <col min="13572" max="13572" width="2.28515625" style="133" customWidth="1"/>
    <col min="13573" max="13573" width="2.140625" style="133" customWidth="1"/>
    <col min="13574" max="13574" width="1.85546875" style="133" customWidth="1"/>
    <col min="13575" max="13575" width="0.85546875" style="133" customWidth="1"/>
    <col min="13576" max="13576" width="8.5703125" style="133" customWidth="1"/>
    <col min="13577" max="13577" width="70" style="133" customWidth="1"/>
    <col min="13578" max="13578" width="3.140625" style="133" customWidth="1"/>
    <col min="13579" max="13579" width="10.7109375" style="133" customWidth="1"/>
    <col min="13580" max="13580" width="12.140625" style="133" customWidth="1"/>
    <col min="13581" max="13581" width="1.85546875" style="133" customWidth="1"/>
    <col min="13582" max="13582" width="13.85546875" style="133" customWidth="1"/>
    <col min="13583" max="13583" width="5.42578125" style="133" customWidth="1"/>
    <col min="13584" max="13584" width="4.28515625" style="133" customWidth="1"/>
    <col min="13585" max="13585" width="7.28515625" style="133" customWidth="1"/>
    <col min="13586" max="13824" width="9.140625" style="133"/>
    <col min="13825" max="13825" width="2.42578125" style="133" customWidth="1"/>
    <col min="13826" max="13826" width="1.7109375" style="133" customWidth="1"/>
    <col min="13827" max="13827" width="4.28515625" style="133" customWidth="1"/>
    <col min="13828" max="13828" width="2.28515625" style="133" customWidth="1"/>
    <col min="13829" max="13829" width="2.140625" style="133" customWidth="1"/>
    <col min="13830" max="13830" width="1.85546875" style="133" customWidth="1"/>
    <col min="13831" max="13831" width="0.85546875" style="133" customWidth="1"/>
    <col min="13832" max="13832" width="8.5703125" style="133" customWidth="1"/>
    <col min="13833" max="13833" width="70" style="133" customWidth="1"/>
    <col min="13834" max="13834" width="3.140625" style="133" customWidth="1"/>
    <col min="13835" max="13835" width="10.7109375" style="133" customWidth="1"/>
    <col min="13836" max="13836" width="12.140625" style="133" customWidth="1"/>
    <col min="13837" max="13837" width="1.85546875" style="133" customWidth="1"/>
    <col min="13838" max="13838" width="13.85546875" style="133" customWidth="1"/>
    <col min="13839" max="13839" width="5.42578125" style="133" customWidth="1"/>
    <col min="13840" max="13840" width="4.28515625" style="133" customWidth="1"/>
    <col min="13841" max="13841" width="7.28515625" style="133" customWidth="1"/>
    <col min="13842" max="14080" width="9.140625" style="133"/>
    <col min="14081" max="14081" width="2.42578125" style="133" customWidth="1"/>
    <col min="14082" max="14082" width="1.7109375" style="133" customWidth="1"/>
    <col min="14083" max="14083" width="4.28515625" style="133" customWidth="1"/>
    <col min="14084" max="14084" width="2.28515625" style="133" customWidth="1"/>
    <col min="14085" max="14085" width="2.140625" style="133" customWidth="1"/>
    <col min="14086" max="14086" width="1.85546875" style="133" customWidth="1"/>
    <col min="14087" max="14087" width="0.85546875" style="133" customWidth="1"/>
    <col min="14088" max="14088" width="8.5703125" style="133" customWidth="1"/>
    <col min="14089" max="14089" width="70" style="133" customWidth="1"/>
    <col min="14090" max="14090" width="3.140625" style="133" customWidth="1"/>
    <col min="14091" max="14091" width="10.7109375" style="133" customWidth="1"/>
    <col min="14092" max="14092" width="12.140625" style="133" customWidth="1"/>
    <col min="14093" max="14093" width="1.85546875" style="133" customWidth="1"/>
    <col min="14094" max="14094" width="13.85546875" style="133" customWidth="1"/>
    <col min="14095" max="14095" width="5.42578125" style="133" customWidth="1"/>
    <col min="14096" max="14096" width="4.28515625" style="133" customWidth="1"/>
    <col min="14097" max="14097" width="7.28515625" style="133" customWidth="1"/>
    <col min="14098" max="14336" width="9.140625" style="133"/>
    <col min="14337" max="14337" width="2.42578125" style="133" customWidth="1"/>
    <col min="14338" max="14338" width="1.7109375" style="133" customWidth="1"/>
    <col min="14339" max="14339" width="4.28515625" style="133" customWidth="1"/>
    <col min="14340" max="14340" width="2.28515625" style="133" customWidth="1"/>
    <col min="14341" max="14341" width="2.140625" style="133" customWidth="1"/>
    <col min="14342" max="14342" width="1.85546875" style="133" customWidth="1"/>
    <col min="14343" max="14343" width="0.85546875" style="133" customWidth="1"/>
    <col min="14344" max="14344" width="8.5703125" style="133" customWidth="1"/>
    <col min="14345" max="14345" width="70" style="133" customWidth="1"/>
    <col min="14346" max="14346" width="3.140625" style="133" customWidth="1"/>
    <col min="14347" max="14347" width="10.7109375" style="133" customWidth="1"/>
    <col min="14348" max="14348" width="12.140625" style="133" customWidth="1"/>
    <col min="14349" max="14349" width="1.85546875" style="133" customWidth="1"/>
    <col min="14350" max="14350" width="13.85546875" style="133" customWidth="1"/>
    <col min="14351" max="14351" width="5.42578125" style="133" customWidth="1"/>
    <col min="14352" max="14352" width="4.28515625" style="133" customWidth="1"/>
    <col min="14353" max="14353" width="7.28515625" style="133" customWidth="1"/>
    <col min="14354" max="14592" width="9.140625" style="133"/>
    <col min="14593" max="14593" width="2.42578125" style="133" customWidth="1"/>
    <col min="14594" max="14594" width="1.7109375" style="133" customWidth="1"/>
    <col min="14595" max="14595" width="4.28515625" style="133" customWidth="1"/>
    <col min="14596" max="14596" width="2.28515625" style="133" customWidth="1"/>
    <col min="14597" max="14597" width="2.140625" style="133" customWidth="1"/>
    <col min="14598" max="14598" width="1.85546875" style="133" customWidth="1"/>
    <col min="14599" max="14599" width="0.85546875" style="133" customWidth="1"/>
    <col min="14600" max="14600" width="8.5703125" style="133" customWidth="1"/>
    <col min="14601" max="14601" width="70" style="133" customWidth="1"/>
    <col min="14602" max="14602" width="3.140625" style="133" customWidth="1"/>
    <col min="14603" max="14603" width="10.7109375" style="133" customWidth="1"/>
    <col min="14604" max="14604" width="12.140625" style="133" customWidth="1"/>
    <col min="14605" max="14605" width="1.85546875" style="133" customWidth="1"/>
    <col min="14606" max="14606" width="13.85546875" style="133" customWidth="1"/>
    <col min="14607" max="14607" width="5.42578125" style="133" customWidth="1"/>
    <col min="14608" max="14608" width="4.28515625" style="133" customWidth="1"/>
    <col min="14609" max="14609" width="7.28515625" style="133" customWidth="1"/>
    <col min="14610" max="14848" width="9.140625" style="133"/>
    <col min="14849" max="14849" width="2.42578125" style="133" customWidth="1"/>
    <col min="14850" max="14850" width="1.7109375" style="133" customWidth="1"/>
    <col min="14851" max="14851" width="4.28515625" style="133" customWidth="1"/>
    <col min="14852" max="14852" width="2.28515625" style="133" customWidth="1"/>
    <col min="14853" max="14853" width="2.140625" style="133" customWidth="1"/>
    <col min="14854" max="14854" width="1.85546875" style="133" customWidth="1"/>
    <col min="14855" max="14855" width="0.85546875" style="133" customWidth="1"/>
    <col min="14856" max="14856" width="8.5703125" style="133" customWidth="1"/>
    <col min="14857" max="14857" width="70" style="133" customWidth="1"/>
    <col min="14858" max="14858" width="3.140625" style="133" customWidth="1"/>
    <col min="14859" max="14859" width="10.7109375" style="133" customWidth="1"/>
    <col min="14860" max="14860" width="12.140625" style="133" customWidth="1"/>
    <col min="14861" max="14861" width="1.85546875" style="133" customWidth="1"/>
    <col min="14862" max="14862" width="13.85546875" style="133" customWidth="1"/>
    <col min="14863" max="14863" width="5.42578125" style="133" customWidth="1"/>
    <col min="14864" max="14864" width="4.28515625" style="133" customWidth="1"/>
    <col min="14865" max="14865" width="7.28515625" style="133" customWidth="1"/>
    <col min="14866" max="15104" width="9.140625" style="133"/>
    <col min="15105" max="15105" width="2.42578125" style="133" customWidth="1"/>
    <col min="15106" max="15106" width="1.7109375" style="133" customWidth="1"/>
    <col min="15107" max="15107" width="4.28515625" style="133" customWidth="1"/>
    <col min="15108" max="15108" width="2.28515625" style="133" customWidth="1"/>
    <col min="15109" max="15109" width="2.140625" style="133" customWidth="1"/>
    <col min="15110" max="15110" width="1.85546875" style="133" customWidth="1"/>
    <col min="15111" max="15111" width="0.85546875" style="133" customWidth="1"/>
    <col min="15112" max="15112" width="8.5703125" style="133" customWidth="1"/>
    <col min="15113" max="15113" width="70" style="133" customWidth="1"/>
    <col min="15114" max="15114" width="3.140625" style="133" customWidth="1"/>
    <col min="15115" max="15115" width="10.7109375" style="133" customWidth="1"/>
    <col min="15116" max="15116" width="12.140625" style="133" customWidth="1"/>
    <col min="15117" max="15117" width="1.85546875" style="133" customWidth="1"/>
    <col min="15118" max="15118" width="13.85546875" style="133" customWidth="1"/>
    <col min="15119" max="15119" width="5.42578125" style="133" customWidth="1"/>
    <col min="15120" max="15120" width="4.28515625" style="133" customWidth="1"/>
    <col min="15121" max="15121" width="7.28515625" style="133" customWidth="1"/>
    <col min="15122" max="15360" width="9.140625" style="133"/>
    <col min="15361" max="15361" width="2.42578125" style="133" customWidth="1"/>
    <col min="15362" max="15362" width="1.7109375" style="133" customWidth="1"/>
    <col min="15363" max="15363" width="4.28515625" style="133" customWidth="1"/>
    <col min="15364" max="15364" width="2.28515625" style="133" customWidth="1"/>
    <col min="15365" max="15365" width="2.140625" style="133" customWidth="1"/>
    <col min="15366" max="15366" width="1.85546875" style="133" customWidth="1"/>
    <col min="15367" max="15367" width="0.85546875" style="133" customWidth="1"/>
    <col min="15368" max="15368" width="8.5703125" style="133" customWidth="1"/>
    <col min="15369" max="15369" width="70" style="133" customWidth="1"/>
    <col min="15370" max="15370" width="3.140625" style="133" customWidth="1"/>
    <col min="15371" max="15371" width="10.7109375" style="133" customWidth="1"/>
    <col min="15372" max="15372" width="12.140625" style="133" customWidth="1"/>
    <col min="15373" max="15373" width="1.85546875" style="133" customWidth="1"/>
    <col min="15374" max="15374" width="13.85546875" style="133" customWidth="1"/>
    <col min="15375" max="15375" width="5.42578125" style="133" customWidth="1"/>
    <col min="15376" max="15376" width="4.28515625" style="133" customWidth="1"/>
    <col min="15377" max="15377" width="7.28515625" style="133" customWidth="1"/>
    <col min="15378" max="15616" width="9.140625" style="133"/>
    <col min="15617" max="15617" width="2.42578125" style="133" customWidth="1"/>
    <col min="15618" max="15618" width="1.7109375" style="133" customWidth="1"/>
    <col min="15619" max="15619" width="4.28515625" style="133" customWidth="1"/>
    <col min="15620" max="15620" width="2.28515625" style="133" customWidth="1"/>
    <col min="15621" max="15621" width="2.140625" style="133" customWidth="1"/>
    <col min="15622" max="15622" width="1.85546875" style="133" customWidth="1"/>
    <col min="15623" max="15623" width="0.85546875" style="133" customWidth="1"/>
    <col min="15624" max="15624" width="8.5703125" style="133" customWidth="1"/>
    <col min="15625" max="15625" width="70" style="133" customWidth="1"/>
    <col min="15626" max="15626" width="3.140625" style="133" customWidth="1"/>
    <col min="15627" max="15627" width="10.7109375" style="133" customWidth="1"/>
    <col min="15628" max="15628" width="12.140625" style="133" customWidth="1"/>
    <col min="15629" max="15629" width="1.85546875" style="133" customWidth="1"/>
    <col min="15630" max="15630" width="13.85546875" style="133" customWidth="1"/>
    <col min="15631" max="15631" width="5.42578125" style="133" customWidth="1"/>
    <col min="15632" max="15632" width="4.28515625" style="133" customWidth="1"/>
    <col min="15633" max="15633" width="7.28515625" style="133" customWidth="1"/>
    <col min="15634" max="15872" width="9.140625" style="133"/>
    <col min="15873" max="15873" width="2.42578125" style="133" customWidth="1"/>
    <col min="15874" max="15874" width="1.7109375" style="133" customWidth="1"/>
    <col min="15875" max="15875" width="4.28515625" style="133" customWidth="1"/>
    <col min="15876" max="15876" width="2.28515625" style="133" customWidth="1"/>
    <col min="15877" max="15877" width="2.140625" style="133" customWidth="1"/>
    <col min="15878" max="15878" width="1.85546875" style="133" customWidth="1"/>
    <col min="15879" max="15879" width="0.85546875" style="133" customWidth="1"/>
    <col min="15880" max="15880" width="8.5703125" style="133" customWidth="1"/>
    <col min="15881" max="15881" width="70" style="133" customWidth="1"/>
    <col min="15882" max="15882" width="3.140625" style="133" customWidth="1"/>
    <col min="15883" max="15883" width="10.7109375" style="133" customWidth="1"/>
    <col min="15884" max="15884" width="12.140625" style="133" customWidth="1"/>
    <col min="15885" max="15885" width="1.85546875" style="133" customWidth="1"/>
    <col min="15886" max="15886" width="13.85546875" style="133" customWidth="1"/>
    <col min="15887" max="15887" width="5.42578125" style="133" customWidth="1"/>
    <col min="15888" max="15888" width="4.28515625" style="133" customWidth="1"/>
    <col min="15889" max="15889" width="7.28515625" style="133" customWidth="1"/>
    <col min="15890" max="16128" width="9.140625" style="133"/>
    <col min="16129" max="16129" width="2.42578125" style="133" customWidth="1"/>
    <col min="16130" max="16130" width="1.7109375" style="133" customWidth="1"/>
    <col min="16131" max="16131" width="4.28515625" style="133" customWidth="1"/>
    <col min="16132" max="16132" width="2.28515625" style="133" customWidth="1"/>
    <col min="16133" max="16133" width="2.140625" style="133" customWidth="1"/>
    <col min="16134" max="16134" width="1.85546875" style="133" customWidth="1"/>
    <col min="16135" max="16135" width="0.85546875" style="133" customWidth="1"/>
    <col min="16136" max="16136" width="8.5703125" style="133" customWidth="1"/>
    <col min="16137" max="16137" width="70" style="133" customWidth="1"/>
    <col min="16138" max="16138" width="3.140625" style="133" customWidth="1"/>
    <col min="16139" max="16139" width="10.7109375" style="133" customWidth="1"/>
    <col min="16140" max="16140" width="12.140625" style="133" customWidth="1"/>
    <col min="16141" max="16141" width="1.85546875" style="133" customWidth="1"/>
    <col min="16142" max="16142" width="13.85546875" style="133" customWidth="1"/>
    <col min="16143" max="16143" width="5.42578125" style="133" customWidth="1"/>
    <col min="16144" max="16144" width="4.28515625" style="133" customWidth="1"/>
    <col min="16145" max="16145" width="7.28515625" style="133" customWidth="1"/>
    <col min="16146" max="16384" width="9.140625" style="133"/>
  </cols>
  <sheetData>
    <row r="1" spans="1:17" s="123" customFormat="1" ht="30.75" customHeight="1" x14ac:dyDescent="0.2">
      <c r="A1" s="122" t="s">
        <v>515</v>
      </c>
      <c r="B1" s="122"/>
      <c r="C1" s="122"/>
      <c r="D1" s="122"/>
      <c r="E1" s="122"/>
      <c r="F1" s="122"/>
      <c r="G1" s="122"/>
      <c r="H1" s="122"/>
      <c r="I1" s="122"/>
      <c r="J1" s="122"/>
      <c r="K1" s="122"/>
      <c r="L1" s="122"/>
      <c r="M1" s="122"/>
      <c r="N1" s="122"/>
      <c r="O1" s="122"/>
      <c r="P1" s="122"/>
    </row>
    <row r="2" spans="1:17" s="123" customFormat="1" ht="18" x14ac:dyDescent="0.2">
      <c r="A2" s="124"/>
      <c r="B2" s="125"/>
      <c r="C2" s="124"/>
      <c r="D2" s="126"/>
      <c r="E2" s="126"/>
      <c r="F2" s="126"/>
      <c r="G2" s="127"/>
      <c r="H2" s="127"/>
      <c r="K2" s="128"/>
      <c r="L2" s="128"/>
      <c r="M2" s="128"/>
      <c r="N2" s="129" t="s">
        <v>516</v>
      </c>
      <c r="O2" s="129"/>
      <c r="P2" s="130"/>
    </row>
    <row r="3" spans="1:17" s="123" customFormat="1" ht="23.25" x14ac:dyDescent="0.35">
      <c r="A3" s="131" t="s">
        <v>517</v>
      </c>
      <c r="B3" s="131"/>
      <c r="C3" s="131"/>
      <c r="D3" s="131"/>
      <c r="E3" s="131"/>
      <c r="F3" s="131"/>
      <c r="G3" s="131"/>
      <c r="H3" s="131"/>
      <c r="I3" s="132"/>
      <c r="J3" s="132"/>
      <c r="K3" s="132"/>
      <c r="L3" s="132"/>
      <c r="M3" s="132"/>
      <c r="N3" s="132"/>
      <c r="O3" s="132"/>
    </row>
    <row r="4" spans="1:17" s="123" customFormat="1" ht="23.25" customHeight="1" x14ac:dyDescent="0.35">
      <c r="A4" s="131" t="s">
        <v>518</v>
      </c>
      <c r="B4" s="131"/>
      <c r="C4" s="131"/>
      <c r="D4" s="131"/>
      <c r="E4" s="131"/>
      <c r="F4" s="131"/>
      <c r="G4" s="131"/>
      <c r="H4" s="131"/>
      <c r="I4" s="132"/>
      <c r="J4" s="132"/>
      <c r="K4" s="132"/>
      <c r="L4" s="132"/>
      <c r="M4" s="132"/>
      <c r="N4" s="132"/>
      <c r="O4" s="132"/>
    </row>
    <row r="5" spans="1:17" ht="13.5" customHeight="1" x14ac:dyDescent="0.25">
      <c r="J5" s="133"/>
      <c r="K5" s="133"/>
      <c r="L5" s="133"/>
      <c r="M5" s="133"/>
      <c r="N5" s="133"/>
      <c r="O5" s="133"/>
      <c r="P5" s="133"/>
    </row>
    <row r="6" spans="1:17" ht="7.5" customHeight="1" x14ac:dyDescent="0.25">
      <c r="A6" s="134" t="s">
        <v>0</v>
      </c>
      <c r="B6" s="135"/>
      <c r="C6" s="135"/>
      <c r="D6" s="135"/>
      <c r="E6" s="135"/>
      <c r="F6" s="135"/>
      <c r="G6" s="135"/>
      <c r="H6" s="135"/>
      <c r="I6" s="135"/>
      <c r="J6" s="135"/>
      <c r="K6" s="135"/>
      <c r="L6" s="135"/>
      <c r="M6" s="135"/>
      <c r="N6" s="135"/>
      <c r="O6" s="135"/>
      <c r="P6" s="135"/>
    </row>
    <row r="7" spans="1:17" ht="39" customHeight="1" x14ac:dyDescent="0.25">
      <c r="A7" s="136" t="s">
        <v>519</v>
      </c>
      <c r="B7" s="137"/>
      <c r="C7" s="137"/>
      <c r="D7" s="137"/>
      <c r="E7" s="137"/>
      <c r="F7" s="138"/>
      <c r="G7" s="139" t="s">
        <v>416</v>
      </c>
      <c r="H7" s="140"/>
      <c r="I7" s="141"/>
      <c r="J7" s="142" t="s">
        <v>520</v>
      </c>
      <c r="K7" s="142"/>
      <c r="L7" s="142" t="s">
        <v>521</v>
      </c>
      <c r="M7" s="142"/>
      <c r="N7" s="142" t="s">
        <v>522</v>
      </c>
      <c r="O7" s="143" t="s">
        <v>523</v>
      </c>
      <c r="P7" s="144"/>
    </row>
    <row r="8" spans="1:17" ht="15" customHeight="1" x14ac:dyDescent="0.25">
      <c r="A8" s="145"/>
      <c r="B8" s="146"/>
      <c r="C8" s="146"/>
      <c r="D8" s="146"/>
      <c r="E8" s="146"/>
      <c r="F8" s="147"/>
      <c r="G8" s="148"/>
      <c r="H8" s="148"/>
      <c r="I8" s="149"/>
      <c r="J8" s="150"/>
      <c r="K8" s="150"/>
      <c r="L8" s="150"/>
      <c r="M8" s="150"/>
      <c r="N8" s="150"/>
      <c r="O8" s="151"/>
      <c r="P8" s="152"/>
    </row>
    <row r="9" spans="1:17" s="162" customFormat="1" ht="15" customHeight="1" x14ac:dyDescent="0.25">
      <c r="A9" s="153">
        <v>1</v>
      </c>
      <c r="B9" s="154"/>
      <c r="C9" s="154"/>
      <c r="D9" s="154"/>
      <c r="E9" s="154"/>
      <c r="F9" s="155"/>
      <c r="G9" s="156">
        <v>2</v>
      </c>
      <c r="H9" s="157"/>
      <c r="I9" s="158"/>
      <c r="J9" s="159">
        <v>3</v>
      </c>
      <c r="K9" s="159"/>
      <c r="L9" s="159">
        <v>4</v>
      </c>
      <c r="M9" s="159"/>
      <c r="N9" s="160">
        <v>5</v>
      </c>
      <c r="O9" s="161">
        <v>6</v>
      </c>
      <c r="P9" s="161"/>
    </row>
    <row r="10" spans="1:17" s="162" customFormat="1" ht="15" customHeight="1" x14ac:dyDescent="0.25">
      <c r="A10" s="163" t="s">
        <v>524</v>
      </c>
      <c r="B10" s="164"/>
      <c r="C10" s="164"/>
      <c r="D10" s="164"/>
      <c r="E10" s="164"/>
      <c r="F10" s="164"/>
      <c r="G10" s="164"/>
      <c r="H10" s="164"/>
      <c r="I10" s="165"/>
      <c r="J10" s="166">
        <f>+J11+J31</f>
        <v>783111238</v>
      </c>
      <c r="K10" s="167"/>
      <c r="L10" s="166">
        <f>+L11+L31</f>
        <v>807707602</v>
      </c>
      <c r="M10" s="167"/>
      <c r="N10" s="168">
        <f>+N11+N31</f>
        <v>154122819.19</v>
      </c>
      <c r="O10" s="169">
        <f t="shared" ref="O10:O30" si="0">+N10/L10*100</f>
        <v>19.081511528227512</v>
      </c>
      <c r="P10" s="170"/>
    </row>
    <row r="11" spans="1:17" s="162" customFormat="1" ht="21" customHeight="1" thickBot="1" x14ac:dyDescent="0.3">
      <c r="A11" s="171" t="s">
        <v>525</v>
      </c>
      <c r="B11" s="172"/>
      <c r="C11" s="172"/>
      <c r="D11" s="172"/>
      <c r="E11" s="172"/>
      <c r="F11" s="172"/>
      <c r="G11" s="172"/>
      <c r="H11" s="172"/>
      <c r="I11" s="173"/>
      <c r="J11" s="174">
        <f>+J12+J18+J22+J23+J24+J25+J26+J27+J28+J29+J30</f>
        <v>524500905</v>
      </c>
      <c r="K11" s="175"/>
      <c r="L11" s="174">
        <f>+L12+L18+L22+L23+L24+L25+L26+L27+L28+L29+L30</f>
        <v>525845289</v>
      </c>
      <c r="M11" s="175"/>
      <c r="N11" s="176">
        <f>+N12+N18+N22+N23+N24+N25+N26+N27+N28+N29+N30</f>
        <v>138231922.52000001</v>
      </c>
      <c r="O11" s="177">
        <f t="shared" si="0"/>
        <v>26.28756507125426</v>
      </c>
      <c r="P11" s="178"/>
      <c r="Q11" s="179"/>
    </row>
    <row r="12" spans="1:17" s="162" customFormat="1" ht="18.75" customHeight="1" thickTop="1" x14ac:dyDescent="0.25">
      <c r="A12" s="180"/>
      <c r="B12" s="181"/>
      <c r="C12" s="181"/>
      <c r="D12" s="181"/>
      <c r="E12" s="181"/>
      <c r="F12" s="181"/>
      <c r="G12" s="182"/>
      <c r="H12" s="183" t="s">
        <v>526</v>
      </c>
      <c r="I12" s="184"/>
      <c r="J12" s="185">
        <f>+J13+J16+J17</f>
        <v>206256769</v>
      </c>
      <c r="K12" s="186"/>
      <c r="L12" s="185">
        <f>+L13+L16+L17</f>
        <v>207247908</v>
      </c>
      <c r="M12" s="186"/>
      <c r="N12" s="187">
        <f>+N13+N16+N17</f>
        <v>47259532.520000003</v>
      </c>
      <c r="O12" s="188">
        <f t="shared" si="0"/>
        <v>22.803382179375244</v>
      </c>
      <c r="P12" s="189"/>
      <c r="Q12" s="190"/>
    </row>
    <row r="13" spans="1:17" s="162" customFormat="1" ht="16.5" customHeight="1" x14ac:dyDescent="0.25">
      <c r="A13" s="180"/>
      <c r="B13" s="181"/>
      <c r="C13" s="181"/>
      <c r="D13" s="181"/>
      <c r="E13" s="181"/>
      <c r="F13" s="181"/>
      <c r="G13" s="182"/>
      <c r="H13" s="191" t="s">
        <v>527</v>
      </c>
      <c r="I13" s="192"/>
      <c r="J13" s="193">
        <f>+J14+J15</f>
        <v>165486495</v>
      </c>
      <c r="K13" s="194"/>
      <c r="L13" s="193">
        <f>+L14+L15</f>
        <v>165486495</v>
      </c>
      <c r="M13" s="194"/>
      <c r="N13" s="195">
        <f>+N14+N15</f>
        <v>37325717</v>
      </c>
      <c r="O13" s="196">
        <f t="shared" si="0"/>
        <v>22.555143850257991</v>
      </c>
      <c r="P13" s="197"/>
      <c r="Q13" s="190"/>
    </row>
    <row r="14" spans="1:17" s="162" customFormat="1" ht="16.5" customHeight="1" x14ac:dyDescent="0.25">
      <c r="A14" s="180"/>
      <c r="B14" s="181"/>
      <c r="C14" s="181"/>
      <c r="D14" s="181"/>
      <c r="E14" s="181"/>
      <c r="F14" s="181"/>
      <c r="G14" s="182"/>
      <c r="H14" s="198"/>
      <c r="I14" s="199" t="s">
        <v>528</v>
      </c>
      <c r="J14" s="200">
        <v>41753316</v>
      </c>
      <c r="K14" s="201"/>
      <c r="L14" s="202">
        <v>41753316</v>
      </c>
      <c r="M14" s="203"/>
      <c r="N14" s="195">
        <v>8955503</v>
      </c>
      <c r="O14" s="196">
        <f t="shared" si="0"/>
        <v>21.448603028319955</v>
      </c>
      <c r="P14" s="197"/>
      <c r="Q14" s="190"/>
    </row>
    <row r="15" spans="1:17" s="162" customFormat="1" ht="16.5" customHeight="1" x14ac:dyDescent="0.25">
      <c r="A15" s="180"/>
      <c r="B15" s="181"/>
      <c r="C15" s="181"/>
      <c r="D15" s="181"/>
      <c r="E15" s="181"/>
      <c r="F15" s="181"/>
      <c r="G15" s="182"/>
      <c r="H15" s="198"/>
      <c r="I15" s="204" t="s">
        <v>529</v>
      </c>
      <c r="J15" s="200">
        <v>123733179</v>
      </c>
      <c r="K15" s="201"/>
      <c r="L15" s="202">
        <v>123733179</v>
      </c>
      <c r="M15" s="203"/>
      <c r="N15" s="195">
        <v>28370214</v>
      </c>
      <c r="O15" s="196">
        <f t="shared" si="0"/>
        <v>22.928542068736473</v>
      </c>
      <c r="P15" s="197"/>
      <c r="Q15" s="190"/>
    </row>
    <row r="16" spans="1:17" s="162" customFormat="1" ht="20.25" customHeight="1" x14ac:dyDescent="0.25">
      <c r="A16" s="180"/>
      <c r="B16" s="181"/>
      <c r="C16" s="181"/>
      <c r="D16" s="181"/>
      <c r="E16" s="181"/>
      <c r="F16" s="181"/>
      <c r="G16" s="182"/>
      <c r="H16" s="205" t="s">
        <v>530</v>
      </c>
      <c r="I16" s="206"/>
      <c r="J16" s="200">
        <f>95000+11173650+20647179+1750000+917000+52164</f>
        <v>34634993</v>
      </c>
      <c r="K16" s="201"/>
      <c r="L16" s="202">
        <f>95000+11573650+20647179+1750000+917000+643303</f>
        <v>35626132</v>
      </c>
      <c r="M16" s="203"/>
      <c r="N16" s="195">
        <f>2241+21716+2871829+2757510+826402.46+594500+819486.49+234318.57</f>
        <v>8128003.5200000005</v>
      </c>
      <c r="O16" s="196">
        <f t="shared" si="0"/>
        <v>22.814723529346381</v>
      </c>
      <c r="P16" s="197"/>
      <c r="Q16" s="190"/>
    </row>
    <row r="17" spans="1:17" s="162" customFormat="1" ht="15" customHeight="1" x14ac:dyDescent="0.25">
      <c r="A17" s="180"/>
      <c r="B17" s="181"/>
      <c r="C17" s="181"/>
      <c r="D17" s="181"/>
      <c r="E17" s="181"/>
      <c r="F17" s="181"/>
      <c r="G17" s="182"/>
      <c r="H17" s="191" t="s">
        <v>531</v>
      </c>
      <c r="I17" s="192"/>
      <c r="J17" s="200">
        <f>6123848+11433</f>
        <v>6135281</v>
      </c>
      <c r="K17" s="201"/>
      <c r="L17" s="200">
        <f>6123848+11433</f>
        <v>6135281</v>
      </c>
      <c r="M17" s="201"/>
      <c r="N17" s="195">
        <f>1765031+40781</f>
        <v>1805812</v>
      </c>
      <c r="O17" s="196">
        <f t="shared" si="0"/>
        <v>29.433240303092884</v>
      </c>
      <c r="P17" s="197"/>
      <c r="Q17" s="190"/>
    </row>
    <row r="18" spans="1:17" s="162" customFormat="1" ht="19.5" customHeight="1" x14ac:dyDescent="0.25">
      <c r="A18" s="180"/>
      <c r="B18" s="181"/>
      <c r="C18" s="181"/>
      <c r="D18" s="181"/>
      <c r="E18" s="181"/>
      <c r="F18" s="181"/>
      <c r="G18" s="182"/>
      <c r="H18" s="207" t="s">
        <v>532</v>
      </c>
      <c r="I18" s="208"/>
      <c r="J18" s="185">
        <f>+J19+J20+J21</f>
        <v>173061488</v>
      </c>
      <c r="K18" s="186"/>
      <c r="L18" s="185">
        <f>+L19+L20+L21</f>
        <v>171871012</v>
      </c>
      <c r="M18" s="186"/>
      <c r="N18" s="209">
        <f>+N19+N20+N21</f>
        <v>46195590</v>
      </c>
      <c r="O18" s="188">
        <f t="shared" si="0"/>
        <v>26.878057830950574</v>
      </c>
      <c r="P18" s="189"/>
      <c r="Q18" s="190"/>
    </row>
    <row r="19" spans="1:17" s="162" customFormat="1" ht="16.5" customHeight="1" x14ac:dyDescent="0.25">
      <c r="A19" s="180"/>
      <c r="B19" s="181"/>
      <c r="C19" s="181"/>
      <c r="D19" s="181"/>
      <c r="E19" s="181"/>
      <c r="F19" s="181"/>
      <c r="G19" s="182"/>
      <c r="H19" s="198"/>
      <c r="I19" s="199" t="s">
        <v>533</v>
      </c>
      <c r="J19" s="200">
        <v>25168691</v>
      </c>
      <c r="K19" s="201"/>
      <c r="L19" s="202">
        <v>23978215</v>
      </c>
      <c r="M19" s="203"/>
      <c r="N19" s="195">
        <v>9222390</v>
      </c>
      <c r="O19" s="196">
        <f t="shared" si="0"/>
        <v>38.461536857518375</v>
      </c>
      <c r="P19" s="197"/>
      <c r="Q19" s="190"/>
    </row>
    <row r="20" spans="1:17" s="162" customFormat="1" ht="16.5" customHeight="1" x14ac:dyDescent="0.25">
      <c r="A20" s="180"/>
      <c r="B20" s="181"/>
      <c r="C20" s="181"/>
      <c r="D20" s="181"/>
      <c r="E20" s="181"/>
      <c r="F20" s="181"/>
      <c r="G20" s="182"/>
      <c r="H20" s="198"/>
      <c r="I20" s="204" t="s">
        <v>534</v>
      </c>
      <c r="J20" s="200">
        <v>92289267</v>
      </c>
      <c r="K20" s="201"/>
      <c r="L20" s="202">
        <v>92289267</v>
      </c>
      <c r="M20" s="203"/>
      <c r="N20" s="195">
        <v>23072316</v>
      </c>
      <c r="O20" s="196">
        <f t="shared" si="0"/>
        <v>24.999999187337789</v>
      </c>
      <c r="P20" s="197"/>
      <c r="Q20" s="190"/>
    </row>
    <row r="21" spans="1:17" s="162" customFormat="1" ht="16.5" customHeight="1" x14ac:dyDescent="0.25">
      <c r="A21" s="180"/>
      <c r="B21" s="181"/>
      <c r="C21" s="181"/>
      <c r="D21" s="181"/>
      <c r="E21" s="181"/>
      <c r="F21" s="181"/>
      <c r="G21" s="182"/>
      <c r="H21" s="198"/>
      <c r="I21" s="204" t="s">
        <v>535</v>
      </c>
      <c r="J21" s="200">
        <v>55603530</v>
      </c>
      <c r="K21" s="201"/>
      <c r="L21" s="202">
        <v>55603530</v>
      </c>
      <c r="M21" s="203"/>
      <c r="N21" s="195">
        <v>13900884</v>
      </c>
      <c r="O21" s="196">
        <f t="shared" si="0"/>
        <v>25.000002697670453</v>
      </c>
      <c r="P21" s="197"/>
      <c r="Q21" s="190"/>
    </row>
    <row r="22" spans="1:17" s="162" customFormat="1" ht="16.5" customHeight="1" x14ac:dyDescent="0.25">
      <c r="A22" s="180"/>
      <c r="B22" s="181"/>
      <c r="C22" s="181"/>
      <c r="D22" s="181"/>
      <c r="E22" s="181"/>
      <c r="F22" s="181"/>
      <c r="G22" s="182"/>
      <c r="H22" s="207" t="s">
        <v>536</v>
      </c>
      <c r="I22" s="208"/>
      <c r="J22" s="185">
        <v>346000</v>
      </c>
      <c r="K22" s="186"/>
      <c r="L22" s="210">
        <v>346000</v>
      </c>
      <c r="M22" s="211"/>
      <c r="N22" s="209">
        <v>114375</v>
      </c>
      <c r="O22" s="188">
        <f t="shared" si="0"/>
        <v>33.056358381502889</v>
      </c>
      <c r="P22" s="189"/>
      <c r="Q22" s="190"/>
    </row>
    <row r="23" spans="1:17" s="162" customFormat="1" ht="16.5" customHeight="1" x14ac:dyDescent="0.25">
      <c r="A23" s="180"/>
      <c r="B23" s="181"/>
      <c r="C23" s="181"/>
      <c r="D23" s="181"/>
      <c r="E23" s="181"/>
      <c r="F23" s="181"/>
      <c r="G23" s="182"/>
      <c r="H23" s="212" t="s">
        <v>537</v>
      </c>
      <c r="I23" s="213"/>
      <c r="J23" s="185">
        <v>0</v>
      </c>
      <c r="K23" s="186"/>
      <c r="L23" s="210">
        <v>310000</v>
      </c>
      <c r="M23" s="211"/>
      <c r="N23" s="209">
        <v>0</v>
      </c>
      <c r="O23" s="188">
        <f t="shared" si="0"/>
        <v>0</v>
      </c>
      <c r="P23" s="189"/>
      <c r="Q23" s="190"/>
    </row>
    <row r="24" spans="1:17" s="162" customFormat="1" ht="18" customHeight="1" x14ac:dyDescent="0.25">
      <c r="A24" s="180"/>
      <c r="B24" s="181"/>
      <c r="C24" s="181"/>
      <c r="D24" s="181"/>
      <c r="E24" s="181"/>
      <c r="F24" s="181"/>
      <c r="G24" s="182"/>
      <c r="H24" s="212" t="s">
        <v>538</v>
      </c>
      <c r="I24" s="213"/>
      <c r="J24" s="185">
        <f>37245525+53031506+2283</f>
        <v>90279314</v>
      </c>
      <c r="K24" s="186"/>
      <c r="L24" s="210">
        <f>37255525+54206625</f>
        <v>91462150</v>
      </c>
      <c r="M24" s="211"/>
      <c r="N24" s="209">
        <f>17011567+12149875</f>
        <v>29161442</v>
      </c>
      <c r="O24" s="188">
        <f t="shared" si="0"/>
        <v>31.883617430817011</v>
      </c>
      <c r="P24" s="189"/>
      <c r="Q24" s="190"/>
    </row>
    <row r="25" spans="1:17" s="162" customFormat="1" ht="18" customHeight="1" x14ac:dyDescent="0.25">
      <c r="A25" s="180"/>
      <c r="B25" s="181"/>
      <c r="C25" s="181"/>
      <c r="D25" s="181"/>
      <c r="E25" s="181"/>
      <c r="F25" s="181"/>
      <c r="G25" s="182"/>
      <c r="H25" s="212" t="s">
        <v>539</v>
      </c>
      <c r="I25" s="213"/>
      <c r="J25" s="185">
        <f>217321+48189</f>
        <v>265510</v>
      </c>
      <c r="K25" s="186"/>
      <c r="L25" s="210">
        <f>217321+99074</f>
        <v>316395</v>
      </c>
      <c r="M25" s="211"/>
      <c r="N25" s="209">
        <f>173375+54590</f>
        <v>227965</v>
      </c>
      <c r="O25" s="188">
        <f t="shared" si="0"/>
        <v>72.050759335640578</v>
      </c>
      <c r="P25" s="189"/>
      <c r="Q25" s="190"/>
    </row>
    <row r="26" spans="1:17" s="162" customFormat="1" ht="18" customHeight="1" x14ac:dyDescent="0.25">
      <c r="A26" s="180"/>
      <c r="B26" s="181"/>
      <c r="C26" s="181"/>
      <c r="D26" s="181"/>
      <c r="E26" s="181"/>
      <c r="F26" s="181"/>
      <c r="G26" s="182"/>
      <c r="H26" s="212" t="s">
        <v>540</v>
      </c>
      <c r="I26" s="213"/>
      <c r="J26" s="185">
        <v>0</v>
      </c>
      <c r="K26" s="186"/>
      <c r="L26" s="210">
        <v>0</v>
      </c>
      <c r="M26" s="211"/>
      <c r="N26" s="209">
        <v>32700</v>
      </c>
      <c r="O26" s="188" t="s">
        <v>541</v>
      </c>
      <c r="P26" s="189"/>
      <c r="Q26" s="190"/>
    </row>
    <row r="27" spans="1:17" s="162" customFormat="1" ht="30.75" customHeight="1" x14ac:dyDescent="0.25">
      <c r="A27" s="180"/>
      <c r="B27" s="181"/>
      <c r="C27" s="181"/>
      <c r="D27" s="181"/>
      <c r="E27" s="181"/>
      <c r="F27" s="181"/>
      <c r="G27" s="182"/>
      <c r="H27" s="212" t="s">
        <v>542</v>
      </c>
      <c r="I27" s="213"/>
      <c r="J27" s="185">
        <v>20824</v>
      </c>
      <c r="K27" s="186"/>
      <c r="L27" s="210">
        <v>20824</v>
      </c>
      <c r="M27" s="211"/>
      <c r="N27" s="209">
        <v>8925</v>
      </c>
      <c r="O27" s="188">
        <f t="shared" si="0"/>
        <v>42.859200922013066</v>
      </c>
      <c r="P27" s="189"/>
      <c r="Q27" s="190"/>
    </row>
    <row r="28" spans="1:17" s="162" customFormat="1" ht="18" hidden="1" customHeight="1" x14ac:dyDescent="0.25">
      <c r="A28" s="180"/>
      <c r="B28" s="181"/>
      <c r="C28" s="181"/>
      <c r="D28" s="181"/>
      <c r="E28" s="181"/>
      <c r="F28" s="181"/>
      <c r="G28" s="182"/>
      <c r="H28" s="212" t="s">
        <v>543</v>
      </c>
      <c r="I28" s="213"/>
      <c r="J28" s="185"/>
      <c r="K28" s="186"/>
      <c r="L28" s="210"/>
      <c r="M28" s="211"/>
      <c r="N28" s="209"/>
      <c r="O28" s="188" t="e">
        <f t="shared" si="0"/>
        <v>#DIV/0!</v>
      </c>
      <c r="P28" s="189"/>
      <c r="Q28" s="190"/>
    </row>
    <row r="29" spans="1:17" s="162" customFormat="1" ht="9.75" hidden="1" customHeight="1" x14ac:dyDescent="0.25">
      <c r="A29" s="180"/>
      <c r="B29" s="181"/>
      <c r="C29" s="181"/>
      <c r="D29" s="181"/>
      <c r="E29" s="181"/>
      <c r="F29" s="181"/>
      <c r="G29" s="182"/>
      <c r="H29" s="212" t="s">
        <v>544</v>
      </c>
      <c r="I29" s="213"/>
      <c r="J29" s="185"/>
      <c r="K29" s="186"/>
      <c r="L29" s="210"/>
      <c r="M29" s="211"/>
      <c r="N29" s="209"/>
      <c r="O29" s="188" t="e">
        <f t="shared" si="0"/>
        <v>#DIV/0!</v>
      </c>
      <c r="P29" s="189"/>
      <c r="Q29" s="190"/>
    </row>
    <row r="30" spans="1:17" s="162" customFormat="1" ht="16.5" customHeight="1" x14ac:dyDescent="0.25">
      <c r="A30" s="180"/>
      <c r="B30" s="181"/>
      <c r="C30" s="181"/>
      <c r="D30" s="181"/>
      <c r="E30" s="181"/>
      <c r="F30" s="181"/>
      <c r="G30" s="182"/>
      <c r="H30" s="214" t="s">
        <v>545</v>
      </c>
      <c r="I30" s="215"/>
      <c r="J30" s="185">
        <v>54271000</v>
      </c>
      <c r="K30" s="186"/>
      <c r="L30" s="210">
        <v>54271000</v>
      </c>
      <c r="M30" s="211"/>
      <c r="N30" s="209">
        <v>15231393</v>
      </c>
      <c r="O30" s="188">
        <f t="shared" si="0"/>
        <v>28.065436420924616</v>
      </c>
      <c r="P30" s="189"/>
      <c r="Q30" s="190"/>
    </row>
    <row r="31" spans="1:17" s="162" customFormat="1" ht="21" customHeight="1" x14ac:dyDescent="0.25">
      <c r="A31" s="171" t="s">
        <v>546</v>
      </c>
      <c r="B31" s="172"/>
      <c r="C31" s="172"/>
      <c r="D31" s="172"/>
      <c r="E31" s="172"/>
      <c r="F31" s="172"/>
      <c r="G31" s="172"/>
      <c r="H31" s="172"/>
      <c r="I31" s="173"/>
      <c r="J31" s="216">
        <f>+J32+J35+J36+J37+J38+J39+J40+J41</f>
        <v>258610333</v>
      </c>
      <c r="K31" s="217"/>
      <c r="L31" s="216">
        <f>+L32+L35+L36+L37+L38+L39+L40+L41</f>
        <v>281862313</v>
      </c>
      <c r="M31" s="217"/>
      <c r="N31" s="218">
        <f>+N32+N35+N36+N37+N38+N39+N40+N41</f>
        <v>15890896.67</v>
      </c>
      <c r="O31" s="177">
        <f>+N31/L31*100</f>
        <v>5.6378224179264436</v>
      </c>
      <c r="P31" s="178"/>
      <c r="Q31" s="179"/>
    </row>
    <row r="32" spans="1:17" s="162" customFormat="1" ht="18.75" customHeight="1" x14ac:dyDescent="0.25">
      <c r="A32" s="180"/>
      <c r="B32" s="181"/>
      <c r="C32" s="181"/>
      <c r="D32" s="181"/>
      <c r="E32" s="181"/>
      <c r="F32" s="181"/>
      <c r="G32" s="182"/>
      <c r="H32" s="207" t="s">
        <v>526</v>
      </c>
      <c r="I32" s="208"/>
      <c r="J32" s="185">
        <f>+J33+J34</f>
        <v>17913360</v>
      </c>
      <c r="K32" s="186"/>
      <c r="L32" s="185">
        <f>+L33+L34</f>
        <v>17913360</v>
      </c>
      <c r="M32" s="186"/>
      <c r="N32" s="219">
        <f>+N33+N34</f>
        <v>1675949.67</v>
      </c>
      <c r="O32" s="188">
        <f>+N32/L32*100</f>
        <v>9.3558643939495436</v>
      </c>
      <c r="P32" s="189"/>
      <c r="Q32" s="190"/>
    </row>
    <row r="33" spans="1:17" s="162" customFormat="1" ht="18" customHeight="1" x14ac:dyDescent="0.25">
      <c r="A33" s="180"/>
      <c r="B33" s="181"/>
      <c r="C33" s="181"/>
      <c r="D33" s="181"/>
      <c r="E33" s="181"/>
      <c r="F33" s="181"/>
      <c r="G33" s="182"/>
      <c r="H33" s="191" t="s">
        <v>547</v>
      </c>
      <c r="I33" s="192"/>
      <c r="J33" s="200">
        <v>7283384</v>
      </c>
      <c r="K33" s="201"/>
      <c r="L33" s="202">
        <v>7283384</v>
      </c>
      <c r="M33" s="203"/>
      <c r="N33" s="220">
        <v>820786.2</v>
      </c>
      <c r="O33" s="196">
        <f>+N33/L33*100</f>
        <v>11.269297348595103</v>
      </c>
      <c r="P33" s="197"/>
      <c r="Q33" s="190"/>
    </row>
    <row r="34" spans="1:17" s="162" customFormat="1" ht="17.25" customHeight="1" x14ac:dyDescent="0.25">
      <c r="A34" s="180"/>
      <c r="B34" s="181"/>
      <c r="C34" s="181"/>
      <c r="D34" s="181"/>
      <c r="E34" s="181"/>
      <c r="F34" s="181"/>
      <c r="G34" s="182"/>
      <c r="H34" s="191" t="s">
        <v>548</v>
      </c>
      <c r="I34" s="192"/>
      <c r="J34" s="200">
        <f>10541976+88000</f>
        <v>10629976</v>
      </c>
      <c r="K34" s="201"/>
      <c r="L34" s="200">
        <f>10541976+88000</f>
        <v>10629976</v>
      </c>
      <c r="M34" s="201"/>
      <c r="N34" s="220">
        <f>769620+75291.2+10252.27</f>
        <v>855163.47</v>
      </c>
      <c r="O34" s="196">
        <f>+N34/L34*100</f>
        <v>8.0448297343286566</v>
      </c>
      <c r="P34" s="197"/>
      <c r="Q34" s="190"/>
    </row>
    <row r="35" spans="1:17" s="162" customFormat="1" ht="16.5" customHeight="1" x14ac:dyDescent="0.25">
      <c r="A35" s="180"/>
      <c r="B35" s="181"/>
      <c r="C35" s="181"/>
      <c r="D35" s="181"/>
      <c r="E35" s="181"/>
      <c r="F35" s="181"/>
      <c r="G35" s="182"/>
      <c r="H35" s="212" t="s">
        <v>549</v>
      </c>
      <c r="I35" s="213"/>
      <c r="J35" s="185">
        <v>12290868</v>
      </c>
      <c r="K35" s="186"/>
      <c r="L35" s="210">
        <v>12105898</v>
      </c>
      <c r="M35" s="211"/>
      <c r="N35" s="209">
        <v>0</v>
      </c>
      <c r="O35" s="188">
        <f t="shared" ref="O35:O40" si="1">+N35/L35*100</f>
        <v>0</v>
      </c>
      <c r="P35" s="189"/>
      <c r="Q35" s="190"/>
    </row>
    <row r="36" spans="1:17" s="162" customFormat="1" ht="18" customHeight="1" x14ac:dyDescent="0.25">
      <c r="A36" s="180"/>
      <c r="B36" s="181"/>
      <c r="C36" s="181"/>
      <c r="D36" s="181"/>
      <c r="E36" s="181"/>
      <c r="F36" s="181"/>
      <c r="G36" s="182"/>
      <c r="H36" s="212" t="s">
        <v>550</v>
      </c>
      <c r="I36" s="213"/>
      <c r="J36" s="185">
        <f>26577511+104620290+7156440+20000000+22800000+45000</f>
        <v>181199241</v>
      </c>
      <c r="K36" s="186"/>
      <c r="L36" s="210">
        <f>30138355+119518345+6686395+20000000+22800000</f>
        <v>199143095</v>
      </c>
      <c r="M36" s="211"/>
      <c r="N36" s="209">
        <f>8048500+5194542</f>
        <v>13243042</v>
      </c>
      <c r="O36" s="188">
        <f t="shared" si="1"/>
        <v>6.6500131475811397</v>
      </c>
      <c r="P36" s="189"/>
      <c r="Q36" s="190"/>
    </row>
    <row r="37" spans="1:17" s="162" customFormat="1" ht="16.5" hidden="1" customHeight="1" x14ac:dyDescent="0.25">
      <c r="A37" s="180"/>
      <c r="B37" s="181"/>
      <c r="C37" s="181"/>
      <c r="D37" s="181"/>
      <c r="E37" s="181"/>
      <c r="F37" s="181"/>
      <c r="G37" s="182"/>
      <c r="H37" s="212" t="s">
        <v>551</v>
      </c>
      <c r="I37" s="213"/>
      <c r="J37" s="185"/>
      <c r="K37" s="186"/>
      <c r="L37" s="210"/>
      <c r="M37" s="211"/>
      <c r="N37" s="209"/>
      <c r="O37" s="188" t="e">
        <f t="shared" si="1"/>
        <v>#DIV/0!</v>
      </c>
      <c r="P37" s="189"/>
      <c r="Q37" s="190"/>
    </row>
    <row r="38" spans="1:17" s="162" customFormat="1" ht="15.75" customHeight="1" x14ac:dyDescent="0.25">
      <c r="A38" s="180"/>
      <c r="B38" s="181"/>
      <c r="C38" s="181"/>
      <c r="D38" s="181"/>
      <c r="E38" s="181"/>
      <c r="F38" s="181"/>
      <c r="G38" s="182"/>
      <c r="H38" s="212" t="s">
        <v>552</v>
      </c>
      <c r="I38" s="213"/>
      <c r="J38" s="185">
        <v>2800000</v>
      </c>
      <c r="K38" s="186"/>
      <c r="L38" s="210">
        <v>4050000</v>
      </c>
      <c r="M38" s="211"/>
      <c r="N38" s="209">
        <v>0</v>
      </c>
      <c r="O38" s="188">
        <f t="shared" si="1"/>
        <v>0</v>
      </c>
      <c r="P38" s="189"/>
      <c r="Q38" s="190"/>
    </row>
    <row r="39" spans="1:17" s="162" customFormat="1" ht="15.75" customHeight="1" x14ac:dyDescent="0.25">
      <c r="A39" s="180"/>
      <c r="B39" s="181"/>
      <c r="C39" s="181"/>
      <c r="D39" s="181"/>
      <c r="E39" s="181"/>
      <c r="F39" s="181"/>
      <c r="G39" s="182"/>
      <c r="H39" s="212" t="s">
        <v>553</v>
      </c>
      <c r="I39" s="213"/>
      <c r="J39" s="185">
        <v>12213114</v>
      </c>
      <c r="K39" s="186"/>
      <c r="L39" s="210">
        <v>12456210</v>
      </c>
      <c r="M39" s="211"/>
      <c r="N39" s="209">
        <v>36162</v>
      </c>
      <c r="O39" s="188">
        <f t="shared" si="1"/>
        <v>0.29031302458773572</v>
      </c>
      <c r="P39" s="189"/>
      <c r="Q39" s="190"/>
    </row>
    <row r="40" spans="1:17" s="162" customFormat="1" ht="18" customHeight="1" x14ac:dyDescent="0.25">
      <c r="A40" s="180"/>
      <c r="B40" s="181"/>
      <c r="C40" s="181"/>
      <c r="D40" s="181"/>
      <c r="E40" s="181"/>
      <c r="F40" s="181"/>
      <c r="G40" s="182"/>
      <c r="H40" s="212" t="s">
        <v>554</v>
      </c>
      <c r="I40" s="213"/>
      <c r="J40" s="185">
        <v>24888750</v>
      </c>
      <c r="K40" s="186"/>
      <c r="L40" s="185">
        <v>24888750</v>
      </c>
      <c r="M40" s="186"/>
      <c r="N40" s="209">
        <v>0</v>
      </c>
      <c r="O40" s="188">
        <f t="shared" si="1"/>
        <v>0</v>
      </c>
      <c r="P40" s="189"/>
      <c r="Q40" s="190"/>
    </row>
    <row r="41" spans="1:17" s="162" customFormat="1" ht="15" customHeight="1" x14ac:dyDescent="0.25">
      <c r="A41" s="221"/>
      <c r="B41" s="222"/>
      <c r="C41" s="222"/>
      <c r="D41" s="222"/>
      <c r="E41" s="222"/>
      <c r="F41" s="222"/>
      <c r="G41" s="223"/>
      <c r="H41" s="224" t="s">
        <v>555</v>
      </c>
      <c r="I41" s="225"/>
      <c r="J41" s="185">
        <v>7305000</v>
      </c>
      <c r="K41" s="186"/>
      <c r="L41" s="210">
        <v>11305000</v>
      </c>
      <c r="M41" s="211"/>
      <c r="N41" s="209">
        <v>935743</v>
      </c>
      <c r="O41" s="188">
        <f>+N41/L41*100</f>
        <v>8.2772490048651051</v>
      </c>
      <c r="P41" s="189"/>
      <c r="Q41" s="190"/>
    </row>
    <row r="42" spans="1:17" s="162" customFormat="1" ht="15" customHeight="1" x14ac:dyDescent="0.25">
      <c r="A42" s="226" t="s">
        <v>556</v>
      </c>
      <c r="B42" s="227"/>
      <c r="C42" s="227"/>
      <c r="D42" s="227"/>
      <c r="E42" s="227"/>
      <c r="F42" s="227"/>
      <c r="G42" s="227"/>
      <c r="H42" s="227"/>
      <c r="I42" s="228"/>
      <c r="J42" s="228"/>
      <c r="K42" s="228"/>
      <c r="L42" s="228"/>
      <c r="M42" s="228"/>
      <c r="N42" s="228"/>
      <c r="O42" s="228"/>
      <c r="P42" s="229"/>
    </row>
    <row r="43" spans="1:17" ht="13.7" customHeight="1" x14ac:dyDescent="0.25">
      <c r="A43" s="230" t="s">
        <v>2</v>
      </c>
      <c r="B43" s="231"/>
      <c r="C43" s="231"/>
      <c r="D43" s="231"/>
      <c r="E43" s="231"/>
      <c r="F43" s="231"/>
      <c r="G43" s="231"/>
      <c r="H43" s="231"/>
      <c r="I43" s="232"/>
      <c r="J43" s="233">
        <v>60554528</v>
      </c>
      <c r="K43" s="234"/>
      <c r="L43" s="233">
        <v>85402949</v>
      </c>
      <c r="M43" s="234"/>
      <c r="N43" s="235">
        <v>6137614</v>
      </c>
      <c r="O43" s="236">
        <v>7.19</v>
      </c>
      <c r="P43" s="237"/>
    </row>
    <row r="44" spans="1:17" ht="13.7" customHeight="1" x14ac:dyDescent="0.25">
      <c r="A44" s="238"/>
      <c r="B44" s="239"/>
      <c r="C44" s="240" t="s">
        <v>3</v>
      </c>
      <c r="D44" s="241"/>
      <c r="E44" s="241"/>
      <c r="F44" s="241"/>
      <c r="G44" s="241"/>
      <c r="H44" s="241"/>
      <c r="I44" s="242"/>
      <c r="J44" s="243">
        <v>16900</v>
      </c>
      <c r="K44" s="201"/>
      <c r="L44" s="244">
        <v>16900</v>
      </c>
      <c r="M44" s="203"/>
      <c r="N44" s="245">
        <v>8193</v>
      </c>
      <c r="O44" s="246">
        <v>48.48</v>
      </c>
      <c r="P44" s="197"/>
    </row>
    <row r="45" spans="1:17" ht="13.7" customHeight="1" x14ac:dyDescent="0.25">
      <c r="A45" s="238"/>
      <c r="B45" s="239"/>
      <c r="C45" s="247" t="s">
        <v>0</v>
      </c>
      <c r="D45" s="248" t="s">
        <v>557</v>
      </c>
      <c r="E45" s="249"/>
      <c r="F45" s="249"/>
      <c r="G45" s="249"/>
      <c r="H45" s="249"/>
      <c r="I45" s="250"/>
      <c r="J45" s="251">
        <v>16900</v>
      </c>
      <c r="K45" s="201"/>
      <c r="L45" s="252">
        <v>16900</v>
      </c>
      <c r="M45" s="203"/>
      <c r="N45" s="253">
        <v>8193</v>
      </c>
      <c r="O45" s="254">
        <v>48.48</v>
      </c>
      <c r="P45" s="197"/>
    </row>
    <row r="46" spans="1:17" ht="42" customHeight="1" x14ac:dyDescent="0.25">
      <c r="A46" s="238"/>
      <c r="B46" s="239"/>
      <c r="C46" s="247"/>
      <c r="D46" s="255" t="s">
        <v>0</v>
      </c>
      <c r="E46" s="256" t="s">
        <v>558</v>
      </c>
      <c r="F46" s="257"/>
      <c r="G46" s="257"/>
      <c r="H46" s="257"/>
      <c r="I46" s="258"/>
      <c r="J46" s="200">
        <v>16900</v>
      </c>
      <c r="K46" s="201"/>
      <c r="L46" s="202">
        <v>16900</v>
      </c>
      <c r="M46" s="203"/>
      <c r="N46" s="195">
        <v>6565</v>
      </c>
      <c r="O46" s="196">
        <v>38.85</v>
      </c>
      <c r="P46" s="197"/>
    </row>
    <row r="47" spans="1:17" ht="13.7" customHeight="1" x14ac:dyDescent="0.25">
      <c r="A47" s="238"/>
      <c r="B47" s="239"/>
      <c r="C47" s="247"/>
      <c r="D47" s="259"/>
      <c r="E47" s="260" t="s">
        <v>559</v>
      </c>
      <c r="F47" s="261"/>
      <c r="G47" s="261"/>
      <c r="H47" s="261"/>
      <c r="I47" s="262"/>
      <c r="J47" s="200">
        <v>0</v>
      </c>
      <c r="K47" s="201"/>
      <c r="L47" s="202">
        <v>0</v>
      </c>
      <c r="M47" s="203"/>
      <c r="N47" s="195">
        <v>1478</v>
      </c>
      <c r="O47" s="196">
        <v>0</v>
      </c>
      <c r="P47" s="197"/>
    </row>
    <row r="48" spans="1:17" ht="13.7" customHeight="1" x14ac:dyDescent="0.25">
      <c r="A48" s="238"/>
      <c r="B48" s="239"/>
      <c r="C48" s="263"/>
      <c r="D48" s="264"/>
      <c r="E48" s="265" t="s">
        <v>560</v>
      </c>
      <c r="F48" s="266"/>
      <c r="G48" s="266"/>
      <c r="H48" s="266"/>
      <c r="I48" s="267"/>
      <c r="J48" s="200">
        <v>0</v>
      </c>
      <c r="K48" s="201"/>
      <c r="L48" s="202">
        <v>0</v>
      </c>
      <c r="M48" s="203"/>
      <c r="N48" s="195">
        <v>149</v>
      </c>
      <c r="O48" s="196">
        <v>0</v>
      </c>
      <c r="P48" s="197"/>
    </row>
    <row r="49" spans="1:16" ht="13.7" customHeight="1" x14ac:dyDescent="0.25">
      <c r="A49" s="238"/>
      <c r="B49" s="239"/>
      <c r="C49" s="268" t="s">
        <v>7</v>
      </c>
      <c r="D49" s="269"/>
      <c r="E49" s="269"/>
      <c r="F49" s="269"/>
      <c r="G49" s="269"/>
      <c r="H49" s="269"/>
      <c r="I49" s="270"/>
      <c r="J49" s="243">
        <v>43887628</v>
      </c>
      <c r="K49" s="201"/>
      <c r="L49" s="244">
        <v>64736049</v>
      </c>
      <c r="M49" s="203"/>
      <c r="N49" s="245">
        <v>3887231</v>
      </c>
      <c r="O49" s="246">
        <v>6</v>
      </c>
      <c r="P49" s="197"/>
    </row>
    <row r="50" spans="1:16" ht="13.7" customHeight="1" x14ac:dyDescent="0.25">
      <c r="A50" s="238"/>
      <c r="B50" s="239"/>
      <c r="C50" s="247" t="s">
        <v>0</v>
      </c>
      <c r="D50" s="271" t="s">
        <v>557</v>
      </c>
      <c r="E50" s="272"/>
      <c r="F50" s="272"/>
      <c r="G50" s="272"/>
      <c r="H50" s="272"/>
      <c r="I50" s="273"/>
      <c r="J50" s="251">
        <v>12408200</v>
      </c>
      <c r="K50" s="201"/>
      <c r="L50" s="252">
        <v>12408200</v>
      </c>
      <c r="M50" s="203"/>
      <c r="N50" s="253">
        <v>1461252</v>
      </c>
      <c r="O50" s="254">
        <v>11.78</v>
      </c>
      <c r="P50" s="197"/>
    </row>
    <row r="51" spans="1:16" ht="13.7" customHeight="1" x14ac:dyDescent="0.25">
      <c r="A51" s="238"/>
      <c r="B51" s="239"/>
      <c r="C51" s="247"/>
      <c r="D51" s="274" t="s">
        <v>0</v>
      </c>
      <c r="E51" s="260" t="s">
        <v>559</v>
      </c>
      <c r="F51" s="261"/>
      <c r="G51" s="261"/>
      <c r="H51" s="261"/>
      <c r="I51" s="262"/>
      <c r="J51" s="200">
        <v>0</v>
      </c>
      <c r="K51" s="201"/>
      <c r="L51" s="202">
        <v>0</v>
      </c>
      <c r="M51" s="203"/>
      <c r="N51" s="195">
        <v>4421</v>
      </c>
      <c r="O51" s="196">
        <v>0</v>
      </c>
      <c r="P51" s="197"/>
    </row>
    <row r="52" spans="1:16" ht="13.7" customHeight="1" x14ac:dyDescent="0.25">
      <c r="A52" s="238"/>
      <c r="B52" s="239"/>
      <c r="C52" s="247"/>
      <c r="D52" s="259"/>
      <c r="E52" s="265" t="s">
        <v>561</v>
      </c>
      <c r="F52" s="266"/>
      <c r="G52" s="266"/>
      <c r="H52" s="266"/>
      <c r="I52" s="267"/>
      <c r="J52" s="200">
        <v>0</v>
      </c>
      <c r="K52" s="201"/>
      <c r="L52" s="275">
        <v>0</v>
      </c>
      <c r="M52" s="276"/>
      <c r="N52" s="277">
        <v>57052</v>
      </c>
      <c r="O52" s="196">
        <v>0</v>
      </c>
      <c r="P52" s="197"/>
    </row>
    <row r="53" spans="1:16" ht="28.5" customHeight="1" x14ac:dyDescent="0.25">
      <c r="A53" s="238"/>
      <c r="B53" s="239"/>
      <c r="C53" s="247"/>
      <c r="D53" s="259"/>
      <c r="E53" s="278" t="s">
        <v>562</v>
      </c>
      <c r="F53" s="249"/>
      <c r="G53" s="249"/>
      <c r="H53" s="249"/>
      <c r="I53" s="250"/>
      <c r="J53" s="200">
        <v>12400000</v>
      </c>
      <c r="K53" s="201"/>
      <c r="L53" s="200">
        <v>12400000</v>
      </c>
      <c r="M53" s="201"/>
      <c r="N53" s="220">
        <v>1396000</v>
      </c>
      <c r="O53" s="196">
        <v>11.26</v>
      </c>
      <c r="P53" s="197"/>
    </row>
    <row r="54" spans="1:16" ht="26.25" customHeight="1" x14ac:dyDescent="0.25">
      <c r="A54" s="238"/>
      <c r="B54" s="239"/>
      <c r="C54" s="247"/>
      <c r="D54" s="279"/>
      <c r="E54" s="280" t="s">
        <v>563</v>
      </c>
      <c r="F54" s="272"/>
      <c r="G54" s="272"/>
      <c r="H54" s="272"/>
      <c r="I54" s="273"/>
      <c r="J54" s="200">
        <v>8200</v>
      </c>
      <c r="K54" s="201"/>
      <c r="L54" s="200">
        <v>8200</v>
      </c>
      <c r="M54" s="201"/>
      <c r="N54" s="220">
        <v>3779</v>
      </c>
      <c r="O54" s="196">
        <v>46.09</v>
      </c>
      <c r="P54" s="197"/>
    </row>
    <row r="55" spans="1:16" ht="13.7" customHeight="1" x14ac:dyDescent="0.25">
      <c r="A55" s="238"/>
      <c r="B55" s="239"/>
      <c r="C55" s="247"/>
      <c r="D55" s="281" t="s">
        <v>564</v>
      </c>
      <c r="E55" s="261"/>
      <c r="F55" s="261"/>
      <c r="G55" s="261"/>
      <c r="H55" s="261"/>
      <c r="I55" s="262"/>
      <c r="J55" s="251">
        <v>31479428</v>
      </c>
      <c r="K55" s="201"/>
      <c r="L55" s="251">
        <v>52327849</v>
      </c>
      <c r="M55" s="201"/>
      <c r="N55" s="282">
        <v>2425980</v>
      </c>
      <c r="O55" s="254">
        <v>4.6399999999999997</v>
      </c>
      <c r="P55" s="197"/>
    </row>
    <row r="56" spans="1:16" ht="39.75" customHeight="1" x14ac:dyDescent="0.25">
      <c r="A56" s="238"/>
      <c r="B56" s="239"/>
      <c r="C56" s="247"/>
      <c r="D56" s="283" t="s">
        <v>0</v>
      </c>
      <c r="E56" s="260" t="s">
        <v>565</v>
      </c>
      <c r="F56" s="261"/>
      <c r="G56" s="261"/>
      <c r="H56" s="261"/>
      <c r="I56" s="262"/>
      <c r="J56" s="200">
        <v>3580363</v>
      </c>
      <c r="K56" s="201"/>
      <c r="L56" s="200">
        <v>21094889</v>
      </c>
      <c r="M56" s="201"/>
      <c r="N56" s="220">
        <v>0</v>
      </c>
      <c r="O56" s="196">
        <v>0</v>
      </c>
      <c r="P56" s="197"/>
    </row>
    <row r="57" spans="1:16" ht="40.5" customHeight="1" x14ac:dyDescent="0.25">
      <c r="A57" s="284" t="s">
        <v>0</v>
      </c>
      <c r="B57" s="239"/>
      <c r="C57" s="239"/>
      <c r="D57" s="285"/>
      <c r="E57" s="280" t="s">
        <v>566</v>
      </c>
      <c r="F57" s="286"/>
      <c r="G57" s="286"/>
      <c r="H57" s="286"/>
      <c r="I57" s="287"/>
      <c r="J57" s="200">
        <v>3743951</v>
      </c>
      <c r="K57" s="201"/>
      <c r="L57" s="200">
        <v>6834750</v>
      </c>
      <c r="M57" s="201"/>
      <c r="N57" s="220">
        <v>0</v>
      </c>
      <c r="O57" s="288">
        <v>0</v>
      </c>
      <c r="P57" s="289"/>
    </row>
    <row r="58" spans="1:16" ht="42.75" customHeight="1" x14ac:dyDescent="0.25">
      <c r="A58" s="238"/>
      <c r="B58" s="239"/>
      <c r="C58" s="239"/>
      <c r="D58" s="285"/>
      <c r="E58" s="260" t="s">
        <v>567</v>
      </c>
      <c r="F58" s="290"/>
      <c r="G58" s="290"/>
      <c r="H58" s="290"/>
      <c r="I58" s="291"/>
      <c r="J58" s="200">
        <v>927074</v>
      </c>
      <c r="K58" s="201"/>
      <c r="L58" s="200">
        <v>1170170</v>
      </c>
      <c r="M58" s="201"/>
      <c r="N58" s="220">
        <v>0</v>
      </c>
      <c r="O58" s="196">
        <v>0</v>
      </c>
      <c r="P58" s="197"/>
    </row>
    <row r="59" spans="1:16" ht="42.75" customHeight="1" x14ac:dyDescent="0.25">
      <c r="A59" s="238"/>
      <c r="B59" s="239"/>
      <c r="C59" s="239"/>
      <c r="D59" s="285"/>
      <c r="E59" s="265" t="s">
        <v>568</v>
      </c>
      <c r="F59" s="292"/>
      <c r="G59" s="292"/>
      <c r="H59" s="292"/>
      <c r="I59" s="293"/>
      <c r="J59" s="200">
        <v>5036040</v>
      </c>
      <c r="K59" s="201"/>
      <c r="L59" s="200">
        <v>5036040</v>
      </c>
      <c r="M59" s="201"/>
      <c r="N59" s="220">
        <v>36162</v>
      </c>
      <c r="O59" s="196">
        <v>0.72</v>
      </c>
      <c r="P59" s="197"/>
    </row>
    <row r="60" spans="1:16" ht="27.75" customHeight="1" x14ac:dyDescent="0.25">
      <c r="A60" s="238"/>
      <c r="B60" s="239"/>
      <c r="C60" s="239"/>
      <c r="D60" s="285"/>
      <c r="E60" s="278" t="s">
        <v>569</v>
      </c>
      <c r="F60" s="294"/>
      <c r="G60" s="294"/>
      <c r="H60" s="294"/>
      <c r="I60" s="295"/>
      <c r="J60" s="200">
        <v>3981000</v>
      </c>
      <c r="K60" s="201"/>
      <c r="L60" s="200">
        <v>3981000</v>
      </c>
      <c r="M60" s="201"/>
      <c r="N60" s="220">
        <v>451052</v>
      </c>
      <c r="O60" s="196">
        <v>11.33</v>
      </c>
      <c r="P60" s="197"/>
    </row>
    <row r="61" spans="1:16" ht="30" customHeight="1" x14ac:dyDescent="0.25">
      <c r="A61" s="238"/>
      <c r="B61" s="239"/>
      <c r="C61" s="239"/>
      <c r="D61" s="285"/>
      <c r="E61" s="280" t="s">
        <v>570</v>
      </c>
      <c r="F61" s="272"/>
      <c r="G61" s="272"/>
      <c r="H61" s="272"/>
      <c r="I61" s="273"/>
      <c r="J61" s="200">
        <v>10927000</v>
      </c>
      <c r="K61" s="201"/>
      <c r="L61" s="200">
        <v>10927000</v>
      </c>
      <c r="M61" s="201"/>
      <c r="N61" s="220">
        <v>1454074</v>
      </c>
      <c r="O61" s="196">
        <v>13.31</v>
      </c>
      <c r="P61" s="197"/>
    </row>
    <row r="62" spans="1:16" ht="26.25" customHeight="1" x14ac:dyDescent="0.25">
      <c r="A62" s="238"/>
      <c r="B62" s="239"/>
      <c r="C62" s="239"/>
      <c r="D62" s="285"/>
      <c r="E62" s="260" t="s">
        <v>571</v>
      </c>
      <c r="F62" s="261"/>
      <c r="G62" s="261"/>
      <c r="H62" s="261"/>
      <c r="I62" s="262"/>
      <c r="J62" s="200">
        <v>3284000</v>
      </c>
      <c r="K62" s="201"/>
      <c r="L62" s="200">
        <v>3284000</v>
      </c>
      <c r="M62" s="201"/>
      <c r="N62" s="220">
        <v>484691</v>
      </c>
      <c r="O62" s="196">
        <v>14.76</v>
      </c>
      <c r="P62" s="197"/>
    </row>
    <row r="63" spans="1:16" ht="13.7" customHeight="1" x14ac:dyDescent="0.25">
      <c r="A63" s="284" t="s">
        <v>0</v>
      </c>
      <c r="B63" s="241"/>
      <c r="C63" s="296" t="s">
        <v>22</v>
      </c>
      <c r="D63" s="297"/>
      <c r="E63" s="297"/>
      <c r="F63" s="297"/>
      <c r="G63" s="297"/>
      <c r="H63" s="297"/>
      <c r="I63" s="298"/>
      <c r="J63" s="243">
        <v>7600000</v>
      </c>
      <c r="K63" s="201"/>
      <c r="L63" s="243">
        <v>7600000</v>
      </c>
      <c r="M63" s="201"/>
      <c r="N63" s="299">
        <v>1736677</v>
      </c>
      <c r="O63" s="246">
        <v>22.85</v>
      </c>
      <c r="P63" s="197"/>
    </row>
    <row r="64" spans="1:16" ht="13.7" customHeight="1" x14ac:dyDescent="0.25">
      <c r="A64" s="300"/>
      <c r="B64" s="241"/>
      <c r="C64" s="301" t="s">
        <v>0</v>
      </c>
      <c r="D64" s="302" t="s">
        <v>557</v>
      </c>
      <c r="E64" s="297"/>
      <c r="F64" s="297"/>
      <c r="G64" s="297"/>
      <c r="H64" s="297"/>
      <c r="I64" s="298"/>
      <c r="J64" s="251">
        <v>7560000</v>
      </c>
      <c r="K64" s="201"/>
      <c r="L64" s="251">
        <v>7560000</v>
      </c>
      <c r="M64" s="201"/>
      <c r="N64" s="282">
        <v>1736677</v>
      </c>
      <c r="O64" s="254">
        <v>22.97</v>
      </c>
      <c r="P64" s="197"/>
    </row>
    <row r="65" spans="1:16" ht="13.7" customHeight="1" x14ac:dyDescent="0.25">
      <c r="A65" s="300"/>
      <c r="B65" s="241"/>
      <c r="C65" s="247"/>
      <c r="D65" s="255" t="s">
        <v>0</v>
      </c>
      <c r="E65" s="256" t="s">
        <v>559</v>
      </c>
      <c r="F65" s="257"/>
      <c r="G65" s="257"/>
      <c r="H65" s="257"/>
      <c r="I65" s="258"/>
      <c r="J65" s="200">
        <v>0</v>
      </c>
      <c r="K65" s="201"/>
      <c r="L65" s="200">
        <v>0</v>
      </c>
      <c r="M65" s="201"/>
      <c r="N65" s="220">
        <v>5287</v>
      </c>
      <c r="O65" s="196">
        <v>0</v>
      </c>
      <c r="P65" s="197"/>
    </row>
    <row r="66" spans="1:16" ht="13.7" customHeight="1" x14ac:dyDescent="0.25">
      <c r="A66" s="300"/>
      <c r="B66" s="241"/>
      <c r="C66" s="247"/>
      <c r="D66" s="259"/>
      <c r="E66" s="260" t="s">
        <v>572</v>
      </c>
      <c r="F66" s="261"/>
      <c r="G66" s="261"/>
      <c r="H66" s="261"/>
      <c r="I66" s="262"/>
      <c r="J66" s="200">
        <v>0</v>
      </c>
      <c r="K66" s="201"/>
      <c r="L66" s="200">
        <v>0</v>
      </c>
      <c r="M66" s="201"/>
      <c r="N66" s="220">
        <v>68</v>
      </c>
      <c r="O66" s="196">
        <v>0</v>
      </c>
      <c r="P66" s="197"/>
    </row>
    <row r="67" spans="1:16" ht="13.7" customHeight="1" x14ac:dyDescent="0.25">
      <c r="A67" s="300"/>
      <c r="B67" s="241"/>
      <c r="C67" s="247"/>
      <c r="D67" s="259"/>
      <c r="E67" s="265" t="s">
        <v>573</v>
      </c>
      <c r="F67" s="266"/>
      <c r="G67" s="266"/>
      <c r="H67" s="266"/>
      <c r="I67" s="267"/>
      <c r="J67" s="200">
        <v>0</v>
      </c>
      <c r="K67" s="201"/>
      <c r="L67" s="200">
        <v>0</v>
      </c>
      <c r="M67" s="201"/>
      <c r="N67" s="220">
        <v>33</v>
      </c>
      <c r="O67" s="196">
        <v>0</v>
      </c>
      <c r="P67" s="197"/>
    </row>
    <row r="68" spans="1:16" ht="13.7" customHeight="1" x14ac:dyDescent="0.25">
      <c r="A68" s="300"/>
      <c r="B68" s="241"/>
      <c r="C68" s="247"/>
      <c r="D68" s="259"/>
      <c r="E68" s="278" t="s">
        <v>560</v>
      </c>
      <c r="F68" s="249"/>
      <c r="G68" s="249"/>
      <c r="H68" s="249"/>
      <c r="I68" s="250"/>
      <c r="J68" s="200">
        <v>0</v>
      </c>
      <c r="K68" s="201"/>
      <c r="L68" s="200">
        <v>0</v>
      </c>
      <c r="M68" s="201"/>
      <c r="N68" s="303">
        <v>92</v>
      </c>
      <c r="O68" s="196">
        <v>0</v>
      </c>
      <c r="P68" s="197"/>
    </row>
    <row r="69" spans="1:16" ht="13.7" customHeight="1" x14ac:dyDescent="0.25">
      <c r="A69" s="300"/>
      <c r="B69" s="241"/>
      <c r="C69" s="247"/>
      <c r="D69" s="259"/>
      <c r="E69" s="280" t="s">
        <v>574</v>
      </c>
      <c r="F69" s="272"/>
      <c r="G69" s="272"/>
      <c r="H69" s="272"/>
      <c r="I69" s="273"/>
      <c r="J69" s="200">
        <v>0</v>
      </c>
      <c r="K69" s="201"/>
      <c r="L69" s="200">
        <v>0</v>
      </c>
      <c r="M69" s="201"/>
      <c r="N69" s="220">
        <v>299</v>
      </c>
      <c r="O69" s="196">
        <v>0</v>
      </c>
      <c r="P69" s="197"/>
    </row>
    <row r="70" spans="1:16" ht="13.7" customHeight="1" x14ac:dyDescent="0.25">
      <c r="A70" s="300"/>
      <c r="B70" s="241"/>
      <c r="C70" s="247"/>
      <c r="D70" s="259"/>
      <c r="E70" s="260" t="s">
        <v>575</v>
      </c>
      <c r="F70" s="261"/>
      <c r="G70" s="261"/>
      <c r="H70" s="261"/>
      <c r="I70" s="262"/>
      <c r="J70" s="200">
        <v>0</v>
      </c>
      <c r="K70" s="201"/>
      <c r="L70" s="200">
        <v>0</v>
      </c>
      <c r="M70" s="201"/>
      <c r="N70" s="220">
        <v>100</v>
      </c>
      <c r="O70" s="196">
        <v>0</v>
      </c>
      <c r="P70" s="197"/>
    </row>
    <row r="71" spans="1:16" ht="27" customHeight="1" x14ac:dyDescent="0.25">
      <c r="A71" s="300"/>
      <c r="B71" s="241"/>
      <c r="C71" s="247"/>
      <c r="D71" s="259"/>
      <c r="E71" s="265" t="s">
        <v>576</v>
      </c>
      <c r="F71" s="266"/>
      <c r="G71" s="266"/>
      <c r="H71" s="266"/>
      <c r="I71" s="267"/>
      <c r="J71" s="200">
        <v>5670000</v>
      </c>
      <c r="K71" s="201"/>
      <c r="L71" s="200">
        <v>5670000</v>
      </c>
      <c r="M71" s="201"/>
      <c r="N71" s="220">
        <v>1200000</v>
      </c>
      <c r="O71" s="196">
        <v>21.16</v>
      </c>
      <c r="P71" s="197"/>
    </row>
    <row r="72" spans="1:16" ht="27" customHeight="1" x14ac:dyDescent="0.25">
      <c r="A72" s="300"/>
      <c r="B72" s="241"/>
      <c r="C72" s="247"/>
      <c r="D72" s="259"/>
      <c r="E72" s="278" t="s">
        <v>577</v>
      </c>
      <c r="F72" s="249"/>
      <c r="G72" s="249"/>
      <c r="H72" s="249"/>
      <c r="I72" s="250"/>
      <c r="J72" s="200">
        <v>1890000</v>
      </c>
      <c r="K72" s="201"/>
      <c r="L72" s="200">
        <v>1890000</v>
      </c>
      <c r="M72" s="201"/>
      <c r="N72" s="220">
        <v>400000</v>
      </c>
      <c r="O72" s="196">
        <v>21.16</v>
      </c>
      <c r="P72" s="197"/>
    </row>
    <row r="73" spans="1:16" ht="26.25" customHeight="1" x14ac:dyDescent="0.25">
      <c r="A73" s="300"/>
      <c r="B73" s="241"/>
      <c r="C73" s="247"/>
      <c r="D73" s="259"/>
      <c r="E73" s="280" t="s">
        <v>578</v>
      </c>
      <c r="F73" s="272"/>
      <c r="G73" s="272"/>
      <c r="H73" s="272"/>
      <c r="I73" s="273"/>
      <c r="J73" s="200">
        <v>0</v>
      </c>
      <c r="K73" s="201"/>
      <c r="L73" s="200">
        <v>0</v>
      </c>
      <c r="M73" s="201"/>
      <c r="N73" s="220">
        <v>98099</v>
      </c>
      <c r="O73" s="196">
        <v>0</v>
      </c>
      <c r="P73" s="197"/>
    </row>
    <row r="74" spans="1:16" ht="27" customHeight="1" x14ac:dyDescent="0.25">
      <c r="A74" s="300"/>
      <c r="B74" s="241"/>
      <c r="C74" s="247"/>
      <c r="D74" s="264"/>
      <c r="E74" s="260" t="s">
        <v>579</v>
      </c>
      <c r="F74" s="261"/>
      <c r="G74" s="261"/>
      <c r="H74" s="261"/>
      <c r="I74" s="262"/>
      <c r="J74" s="200">
        <v>0</v>
      </c>
      <c r="K74" s="201"/>
      <c r="L74" s="200">
        <v>0</v>
      </c>
      <c r="M74" s="201"/>
      <c r="N74" s="220">
        <v>32700</v>
      </c>
      <c r="O74" s="196">
        <v>0</v>
      </c>
      <c r="P74" s="197"/>
    </row>
    <row r="75" spans="1:16" ht="13.7" customHeight="1" x14ac:dyDescent="0.25">
      <c r="A75" s="300"/>
      <c r="B75" s="241"/>
      <c r="C75" s="247"/>
      <c r="D75" s="302" t="s">
        <v>564</v>
      </c>
      <c r="E75" s="297"/>
      <c r="F75" s="297"/>
      <c r="G75" s="297"/>
      <c r="H75" s="297"/>
      <c r="I75" s="298"/>
      <c r="J75" s="251">
        <v>40000</v>
      </c>
      <c r="K75" s="201"/>
      <c r="L75" s="251">
        <v>40000</v>
      </c>
      <c r="M75" s="201"/>
      <c r="N75" s="282">
        <v>0</v>
      </c>
      <c r="O75" s="254">
        <v>0</v>
      </c>
      <c r="P75" s="197"/>
    </row>
    <row r="76" spans="1:16" ht="28.5" customHeight="1" x14ac:dyDescent="0.25">
      <c r="A76" s="300"/>
      <c r="B76" s="241"/>
      <c r="C76" s="247"/>
      <c r="D76" s="255" t="s">
        <v>0</v>
      </c>
      <c r="E76" s="304" t="s">
        <v>580</v>
      </c>
      <c r="F76" s="305"/>
      <c r="G76" s="305"/>
      <c r="H76" s="305"/>
      <c r="I76" s="306"/>
      <c r="J76" s="200">
        <v>30000</v>
      </c>
      <c r="K76" s="201"/>
      <c r="L76" s="200">
        <v>30000</v>
      </c>
      <c r="M76" s="201"/>
      <c r="N76" s="220">
        <v>0</v>
      </c>
      <c r="O76" s="196">
        <v>0</v>
      </c>
      <c r="P76" s="197"/>
    </row>
    <row r="77" spans="1:16" ht="27.75" customHeight="1" x14ac:dyDescent="0.25">
      <c r="A77" s="300"/>
      <c r="B77" s="241"/>
      <c r="C77" s="307"/>
      <c r="D77" s="279"/>
      <c r="E77" s="280" t="s">
        <v>571</v>
      </c>
      <c r="F77" s="286"/>
      <c r="G77" s="286"/>
      <c r="H77" s="286"/>
      <c r="I77" s="287"/>
      <c r="J77" s="200">
        <v>10000</v>
      </c>
      <c r="K77" s="201"/>
      <c r="L77" s="200">
        <v>10000</v>
      </c>
      <c r="M77" s="201"/>
      <c r="N77" s="220">
        <v>0</v>
      </c>
      <c r="O77" s="196">
        <v>0</v>
      </c>
      <c r="P77" s="197"/>
    </row>
    <row r="78" spans="1:16" ht="13.7" customHeight="1" x14ac:dyDescent="0.25">
      <c r="A78" s="300"/>
      <c r="B78" s="241"/>
      <c r="C78" s="308" t="s">
        <v>25</v>
      </c>
      <c r="D78" s="290"/>
      <c r="E78" s="290"/>
      <c r="F78" s="290"/>
      <c r="G78" s="290"/>
      <c r="H78" s="290"/>
      <c r="I78" s="291"/>
      <c r="J78" s="243">
        <v>9000000</v>
      </c>
      <c r="K78" s="201"/>
      <c r="L78" s="243">
        <v>9000000</v>
      </c>
      <c r="M78" s="201"/>
      <c r="N78" s="299">
        <v>493645</v>
      </c>
      <c r="O78" s="246">
        <v>5.48</v>
      </c>
      <c r="P78" s="197"/>
    </row>
    <row r="79" spans="1:16" ht="13.7" customHeight="1" x14ac:dyDescent="0.25">
      <c r="A79" s="284" t="s">
        <v>0</v>
      </c>
      <c r="B79" s="239"/>
      <c r="C79" s="239"/>
      <c r="D79" s="309" t="s">
        <v>557</v>
      </c>
      <c r="E79" s="292"/>
      <c r="F79" s="292"/>
      <c r="G79" s="292"/>
      <c r="H79" s="292"/>
      <c r="I79" s="293"/>
      <c r="J79" s="251">
        <v>9000000</v>
      </c>
      <c r="K79" s="201"/>
      <c r="L79" s="251">
        <v>9000000</v>
      </c>
      <c r="M79" s="201"/>
      <c r="N79" s="282">
        <v>493645</v>
      </c>
      <c r="O79" s="310">
        <v>5.48</v>
      </c>
      <c r="P79" s="289"/>
    </row>
    <row r="80" spans="1:16" ht="13.7" customHeight="1" x14ac:dyDescent="0.25">
      <c r="A80" s="238"/>
      <c r="B80" s="239"/>
      <c r="C80" s="239"/>
      <c r="D80" s="255" t="s">
        <v>0</v>
      </c>
      <c r="E80" s="256" t="s">
        <v>581</v>
      </c>
      <c r="F80" s="257"/>
      <c r="G80" s="257"/>
      <c r="H80" s="257"/>
      <c r="I80" s="258"/>
      <c r="J80" s="200">
        <v>8750000</v>
      </c>
      <c r="K80" s="201"/>
      <c r="L80" s="200">
        <v>8750000</v>
      </c>
      <c r="M80" s="201"/>
      <c r="N80" s="220">
        <v>415568</v>
      </c>
      <c r="O80" s="196">
        <v>4.75</v>
      </c>
      <c r="P80" s="197"/>
    </row>
    <row r="81" spans="1:16" ht="13.7" customHeight="1" x14ac:dyDescent="0.25">
      <c r="A81" s="238"/>
      <c r="B81" s="239"/>
      <c r="C81" s="239"/>
      <c r="D81" s="264"/>
      <c r="E81" s="260" t="s">
        <v>559</v>
      </c>
      <c r="F81" s="261"/>
      <c r="G81" s="261"/>
      <c r="H81" s="261"/>
      <c r="I81" s="262"/>
      <c r="J81" s="200">
        <v>250000</v>
      </c>
      <c r="K81" s="201"/>
      <c r="L81" s="200">
        <v>250000</v>
      </c>
      <c r="M81" s="201"/>
      <c r="N81" s="220">
        <v>78077</v>
      </c>
      <c r="O81" s="196">
        <v>31.23</v>
      </c>
      <c r="P81" s="197"/>
    </row>
    <row r="82" spans="1:16" ht="13.7" customHeight="1" x14ac:dyDescent="0.25">
      <c r="A82" s="284" t="s">
        <v>0</v>
      </c>
      <c r="B82" s="241"/>
      <c r="C82" s="240" t="s">
        <v>30</v>
      </c>
      <c r="D82" s="241"/>
      <c r="E82" s="241"/>
      <c r="F82" s="241"/>
      <c r="G82" s="241"/>
      <c r="H82" s="241"/>
      <c r="I82" s="242"/>
      <c r="J82" s="243">
        <v>0</v>
      </c>
      <c r="K82" s="201"/>
      <c r="L82" s="243">
        <v>4000000</v>
      </c>
      <c r="M82" s="201"/>
      <c r="N82" s="299">
        <v>0</v>
      </c>
      <c r="O82" s="246">
        <v>0</v>
      </c>
      <c r="P82" s="197"/>
    </row>
    <row r="83" spans="1:16" ht="13.7" customHeight="1" x14ac:dyDescent="0.25">
      <c r="A83" s="300"/>
      <c r="B83" s="241"/>
      <c r="C83" s="247" t="s">
        <v>0</v>
      </c>
      <c r="D83" s="248" t="s">
        <v>564</v>
      </c>
      <c r="E83" s="249"/>
      <c r="F83" s="249"/>
      <c r="G83" s="249"/>
      <c r="H83" s="249"/>
      <c r="I83" s="250"/>
      <c r="J83" s="251">
        <v>0</v>
      </c>
      <c r="K83" s="201"/>
      <c r="L83" s="251">
        <v>4000000</v>
      </c>
      <c r="M83" s="201"/>
      <c r="N83" s="282">
        <v>0</v>
      </c>
      <c r="O83" s="254">
        <v>0</v>
      </c>
      <c r="P83" s="197"/>
    </row>
    <row r="84" spans="1:16" ht="24.95" customHeight="1" x14ac:dyDescent="0.25">
      <c r="A84" s="300"/>
      <c r="B84" s="241"/>
      <c r="C84" s="307"/>
      <c r="D84" s="311" t="s">
        <v>0</v>
      </c>
      <c r="E84" s="256" t="s">
        <v>569</v>
      </c>
      <c r="F84" s="257"/>
      <c r="G84" s="257"/>
      <c r="H84" s="257"/>
      <c r="I84" s="258"/>
      <c r="J84" s="200">
        <v>0</v>
      </c>
      <c r="K84" s="201"/>
      <c r="L84" s="200">
        <v>4000000</v>
      </c>
      <c r="M84" s="201"/>
      <c r="N84" s="220">
        <v>0</v>
      </c>
      <c r="O84" s="196">
        <v>0</v>
      </c>
      <c r="P84" s="197"/>
    </row>
    <row r="85" spans="1:16" ht="13.7" customHeight="1" x14ac:dyDescent="0.25">
      <c r="A85" s="300"/>
      <c r="B85" s="241"/>
      <c r="C85" s="308" t="s">
        <v>31</v>
      </c>
      <c r="D85" s="261"/>
      <c r="E85" s="261"/>
      <c r="F85" s="261"/>
      <c r="G85" s="261"/>
      <c r="H85" s="261"/>
      <c r="I85" s="262"/>
      <c r="J85" s="243">
        <v>50000</v>
      </c>
      <c r="K85" s="201"/>
      <c r="L85" s="243">
        <v>50000</v>
      </c>
      <c r="M85" s="201"/>
      <c r="N85" s="312">
        <v>11868</v>
      </c>
      <c r="O85" s="246">
        <v>23.74</v>
      </c>
      <c r="P85" s="197"/>
    </row>
    <row r="86" spans="1:16" ht="13.7" customHeight="1" x14ac:dyDescent="0.25">
      <c r="A86" s="300"/>
      <c r="B86" s="241"/>
      <c r="C86" s="313" t="s">
        <v>0</v>
      </c>
      <c r="D86" s="309" t="s">
        <v>557</v>
      </c>
      <c r="E86" s="266"/>
      <c r="F86" s="266"/>
      <c r="G86" s="266"/>
      <c r="H86" s="266"/>
      <c r="I86" s="267"/>
      <c r="J86" s="251">
        <v>50000</v>
      </c>
      <c r="K86" s="201"/>
      <c r="L86" s="251">
        <v>50000</v>
      </c>
      <c r="M86" s="201"/>
      <c r="N86" s="282">
        <v>11868</v>
      </c>
      <c r="O86" s="254">
        <v>23.74</v>
      </c>
      <c r="P86" s="197"/>
    </row>
    <row r="87" spans="1:16" ht="24.95" customHeight="1" x14ac:dyDescent="0.25">
      <c r="A87" s="314"/>
      <c r="B87" s="297"/>
      <c r="C87" s="307"/>
      <c r="D87" s="311" t="s">
        <v>0</v>
      </c>
      <c r="E87" s="304" t="s">
        <v>562</v>
      </c>
      <c r="F87" s="297"/>
      <c r="G87" s="297"/>
      <c r="H87" s="297"/>
      <c r="I87" s="298"/>
      <c r="J87" s="200">
        <v>50000</v>
      </c>
      <c r="K87" s="201"/>
      <c r="L87" s="200">
        <v>50000</v>
      </c>
      <c r="M87" s="201"/>
      <c r="N87" s="220">
        <v>11868</v>
      </c>
      <c r="O87" s="196">
        <v>23.74</v>
      </c>
      <c r="P87" s="197"/>
    </row>
    <row r="88" spans="1:16" ht="13.7" customHeight="1" x14ac:dyDescent="0.25">
      <c r="A88" s="230" t="s">
        <v>35</v>
      </c>
      <c r="B88" s="231"/>
      <c r="C88" s="231"/>
      <c r="D88" s="231"/>
      <c r="E88" s="231"/>
      <c r="F88" s="231"/>
      <c r="G88" s="231"/>
      <c r="H88" s="231"/>
      <c r="I88" s="232"/>
      <c r="J88" s="233">
        <v>1446000</v>
      </c>
      <c r="K88" s="234"/>
      <c r="L88" s="233">
        <v>1446000</v>
      </c>
      <c r="M88" s="234"/>
      <c r="N88" s="235">
        <v>360934</v>
      </c>
      <c r="O88" s="236">
        <v>24.96</v>
      </c>
      <c r="P88" s="237"/>
    </row>
    <row r="89" spans="1:16" ht="24.95" customHeight="1" x14ac:dyDescent="0.25">
      <c r="A89" s="300"/>
      <c r="B89" s="241"/>
      <c r="C89" s="315" t="s">
        <v>36</v>
      </c>
      <c r="D89" s="272"/>
      <c r="E89" s="272"/>
      <c r="F89" s="272"/>
      <c r="G89" s="272"/>
      <c r="H89" s="272"/>
      <c r="I89" s="273"/>
      <c r="J89" s="243">
        <v>1446000</v>
      </c>
      <c r="K89" s="201"/>
      <c r="L89" s="243">
        <v>1446000</v>
      </c>
      <c r="M89" s="201"/>
      <c r="N89" s="299">
        <v>360934</v>
      </c>
      <c r="O89" s="246">
        <v>24.96</v>
      </c>
      <c r="P89" s="197"/>
    </row>
    <row r="90" spans="1:16" ht="13.7" customHeight="1" x14ac:dyDescent="0.25">
      <c r="A90" s="300"/>
      <c r="B90" s="241"/>
      <c r="C90" s="313" t="s">
        <v>0</v>
      </c>
      <c r="D90" s="281" t="s">
        <v>557</v>
      </c>
      <c r="E90" s="261"/>
      <c r="F90" s="261"/>
      <c r="G90" s="261"/>
      <c r="H90" s="261"/>
      <c r="I90" s="262"/>
      <c r="J90" s="251">
        <v>1446000</v>
      </c>
      <c r="K90" s="201"/>
      <c r="L90" s="251">
        <v>1446000</v>
      </c>
      <c r="M90" s="201"/>
      <c r="N90" s="282">
        <v>360934</v>
      </c>
      <c r="O90" s="254">
        <v>24.96</v>
      </c>
      <c r="P90" s="197"/>
    </row>
    <row r="91" spans="1:16" ht="13.7" customHeight="1" x14ac:dyDescent="0.25">
      <c r="A91" s="300"/>
      <c r="B91" s="241"/>
      <c r="C91" s="247"/>
      <c r="D91" s="274" t="s">
        <v>0</v>
      </c>
      <c r="E91" s="265" t="s">
        <v>559</v>
      </c>
      <c r="F91" s="266"/>
      <c r="G91" s="266"/>
      <c r="H91" s="266"/>
      <c r="I91" s="267"/>
      <c r="J91" s="200">
        <v>0</v>
      </c>
      <c r="K91" s="201"/>
      <c r="L91" s="200">
        <v>0</v>
      </c>
      <c r="M91" s="201"/>
      <c r="N91" s="220">
        <v>1128</v>
      </c>
      <c r="O91" s="196">
        <v>0</v>
      </c>
      <c r="P91" s="197"/>
    </row>
    <row r="92" spans="1:16" ht="40.5" customHeight="1" x14ac:dyDescent="0.25">
      <c r="A92" s="300"/>
      <c r="B92" s="241"/>
      <c r="C92" s="247"/>
      <c r="D92" s="259"/>
      <c r="E92" s="278" t="s">
        <v>582</v>
      </c>
      <c r="F92" s="294"/>
      <c r="G92" s="294"/>
      <c r="H92" s="294"/>
      <c r="I92" s="295"/>
      <c r="J92" s="200">
        <v>46000</v>
      </c>
      <c r="K92" s="201"/>
      <c r="L92" s="200">
        <v>46000</v>
      </c>
      <c r="M92" s="201"/>
      <c r="N92" s="220">
        <v>9206</v>
      </c>
      <c r="O92" s="196">
        <v>20.010000000000002</v>
      </c>
      <c r="P92" s="197"/>
    </row>
    <row r="93" spans="1:16" ht="38.25" customHeight="1" x14ac:dyDescent="0.25">
      <c r="A93" s="300"/>
      <c r="B93" s="241"/>
      <c r="C93" s="247"/>
      <c r="D93" s="259"/>
      <c r="E93" s="280" t="s">
        <v>583</v>
      </c>
      <c r="F93" s="286"/>
      <c r="G93" s="286"/>
      <c r="H93" s="286"/>
      <c r="I93" s="287"/>
      <c r="J93" s="200">
        <v>1050000</v>
      </c>
      <c r="K93" s="201"/>
      <c r="L93" s="200">
        <v>1050000</v>
      </c>
      <c r="M93" s="201"/>
      <c r="N93" s="220">
        <v>262950</v>
      </c>
      <c r="O93" s="196">
        <v>25.04</v>
      </c>
      <c r="P93" s="197"/>
    </row>
    <row r="94" spans="1:16" ht="42.75" customHeight="1" x14ac:dyDescent="0.25">
      <c r="A94" s="300"/>
      <c r="B94" s="241"/>
      <c r="C94" s="307"/>
      <c r="D94" s="279"/>
      <c r="E94" s="260" t="s">
        <v>584</v>
      </c>
      <c r="F94" s="290"/>
      <c r="G94" s="290"/>
      <c r="H94" s="290"/>
      <c r="I94" s="291"/>
      <c r="J94" s="200">
        <v>350000</v>
      </c>
      <c r="K94" s="201"/>
      <c r="L94" s="200">
        <v>350000</v>
      </c>
      <c r="M94" s="201"/>
      <c r="N94" s="220">
        <v>87650</v>
      </c>
      <c r="O94" s="196">
        <v>25.04</v>
      </c>
      <c r="P94" s="197"/>
    </row>
    <row r="95" spans="1:16" ht="13.7" customHeight="1" x14ac:dyDescent="0.25">
      <c r="A95" s="230" t="s">
        <v>38</v>
      </c>
      <c r="B95" s="231"/>
      <c r="C95" s="231"/>
      <c r="D95" s="231"/>
      <c r="E95" s="231"/>
      <c r="F95" s="231"/>
      <c r="G95" s="231"/>
      <c r="H95" s="231"/>
      <c r="I95" s="232"/>
      <c r="J95" s="233">
        <v>284841</v>
      </c>
      <c r="K95" s="234"/>
      <c r="L95" s="233">
        <v>284841</v>
      </c>
      <c r="M95" s="234"/>
      <c r="N95" s="235">
        <v>15055</v>
      </c>
      <c r="O95" s="236">
        <v>5.29</v>
      </c>
      <c r="P95" s="237"/>
    </row>
    <row r="96" spans="1:16" ht="13.7" customHeight="1" x14ac:dyDescent="0.25">
      <c r="A96" s="284" t="s">
        <v>0</v>
      </c>
      <c r="B96" s="241"/>
      <c r="C96" s="268" t="s">
        <v>39</v>
      </c>
      <c r="D96" s="269"/>
      <c r="E96" s="269"/>
      <c r="F96" s="269"/>
      <c r="G96" s="269"/>
      <c r="H96" s="269"/>
      <c r="I96" s="270"/>
      <c r="J96" s="243">
        <v>284841</v>
      </c>
      <c r="K96" s="201"/>
      <c r="L96" s="243">
        <v>284841</v>
      </c>
      <c r="M96" s="201"/>
      <c r="N96" s="299">
        <v>789</v>
      </c>
      <c r="O96" s="246">
        <v>0.28000000000000003</v>
      </c>
      <c r="P96" s="197"/>
    </row>
    <row r="97" spans="1:16" ht="13.7" customHeight="1" x14ac:dyDescent="0.25">
      <c r="A97" s="300"/>
      <c r="B97" s="241"/>
      <c r="C97" s="247" t="s">
        <v>0</v>
      </c>
      <c r="D97" s="271" t="s">
        <v>557</v>
      </c>
      <c r="E97" s="272"/>
      <c r="F97" s="272"/>
      <c r="G97" s="272"/>
      <c r="H97" s="272"/>
      <c r="I97" s="273"/>
      <c r="J97" s="251">
        <v>284841</v>
      </c>
      <c r="K97" s="201"/>
      <c r="L97" s="251">
        <v>284841</v>
      </c>
      <c r="M97" s="201"/>
      <c r="N97" s="282">
        <v>789</v>
      </c>
      <c r="O97" s="254">
        <v>0.28000000000000003</v>
      </c>
      <c r="P97" s="197"/>
    </row>
    <row r="98" spans="1:16" ht="13.7" customHeight="1" x14ac:dyDescent="0.25">
      <c r="A98" s="300"/>
      <c r="B98" s="241"/>
      <c r="C98" s="247"/>
      <c r="D98" s="274" t="s">
        <v>0</v>
      </c>
      <c r="E98" s="260" t="s">
        <v>559</v>
      </c>
      <c r="F98" s="261"/>
      <c r="G98" s="261"/>
      <c r="H98" s="261"/>
      <c r="I98" s="262"/>
      <c r="J98" s="200">
        <v>0</v>
      </c>
      <c r="K98" s="201"/>
      <c r="L98" s="200">
        <v>0</v>
      </c>
      <c r="M98" s="201"/>
      <c r="N98" s="220">
        <v>11</v>
      </c>
      <c r="O98" s="196">
        <v>0</v>
      </c>
      <c r="P98" s="197"/>
    </row>
    <row r="99" spans="1:16" ht="13.7" customHeight="1" x14ac:dyDescent="0.25">
      <c r="A99" s="300"/>
      <c r="B99" s="241"/>
      <c r="C99" s="247"/>
      <c r="D99" s="259"/>
      <c r="E99" s="265" t="s">
        <v>560</v>
      </c>
      <c r="F99" s="266"/>
      <c r="G99" s="266"/>
      <c r="H99" s="266"/>
      <c r="I99" s="267"/>
      <c r="J99" s="200">
        <v>0</v>
      </c>
      <c r="K99" s="201"/>
      <c r="L99" s="200">
        <v>0</v>
      </c>
      <c r="M99" s="201"/>
      <c r="N99" s="220">
        <v>547</v>
      </c>
      <c r="O99" s="196">
        <v>0</v>
      </c>
      <c r="P99" s="197"/>
    </row>
    <row r="100" spans="1:16" ht="43.5" customHeight="1" x14ac:dyDescent="0.25">
      <c r="A100" s="300"/>
      <c r="B100" s="241"/>
      <c r="C100" s="247"/>
      <c r="D100" s="259"/>
      <c r="E100" s="278" t="s">
        <v>585</v>
      </c>
      <c r="F100" s="249"/>
      <c r="G100" s="249"/>
      <c r="H100" s="249"/>
      <c r="I100" s="250"/>
      <c r="J100" s="200">
        <v>242115</v>
      </c>
      <c r="K100" s="201"/>
      <c r="L100" s="200">
        <v>242115</v>
      </c>
      <c r="M100" s="201"/>
      <c r="N100" s="220">
        <v>0</v>
      </c>
      <c r="O100" s="196">
        <v>0</v>
      </c>
      <c r="P100" s="197"/>
    </row>
    <row r="101" spans="1:16" ht="40.5" customHeight="1" x14ac:dyDescent="0.25">
      <c r="A101" s="300"/>
      <c r="B101" s="241"/>
      <c r="C101" s="247"/>
      <c r="D101" s="259"/>
      <c r="E101" s="280" t="s">
        <v>584</v>
      </c>
      <c r="F101" s="272"/>
      <c r="G101" s="272"/>
      <c r="H101" s="272"/>
      <c r="I101" s="273"/>
      <c r="J101" s="200">
        <v>42726</v>
      </c>
      <c r="K101" s="201"/>
      <c r="L101" s="200">
        <v>42726</v>
      </c>
      <c r="M101" s="201"/>
      <c r="N101" s="220">
        <v>0</v>
      </c>
      <c r="O101" s="196">
        <v>0</v>
      </c>
      <c r="P101" s="197"/>
    </row>
    <row r="102" spans="1:16" ht="39.75" customHeight="1" x14ac:dyDescent="0.25">
      <c r="A102" s="300"/>
      <c r="B102" s="241"/>
      <c r="C102" s="263"/>
      <c r="D102" s="264"/>
      <c r="E102" s="260" t="s">
        <v>586</v>
      </c>
      <c r="F102" s="261"/>
      <c r="G102" s="261"/>
      <c r="H102" s="261"/>
      <c r="I102" s="262"/>
      <c r="J102" s="200">
        <v>0</v>
      </c>
      <c r="K102" s="201"/>
      <c r="L102" s="200">
        <v>0</v>
      </c>
      <c r="M102" s="201"/>
      <c r="N102" s="220">
        <v>232</v>
      </c>
      <c r="O102" s="196">
        <v>0</v>
      </c>
      <c r="P102" s="197"/>
    </row>
    <row r="103" spans="1:16" ht="13.7" customHeight="1" x14ac:dyDescent="0.25">
      <c r="A103" s="300"/>
      <c r="B103" s="241"/>
      <c r="C103" s="240" t="s">
        <v>52</v>
      </c>
      <c r="D103" s="241"/>
      <c r="E103" s="241"/>
      <c r="F103" s="241"/>
      <c r="G103" s="241"/>
      <c r="H103" s="241"/>
      <c r="I103" s="242"/>
      <c r="J103" s="243">
        <v>0</v>
      </c>
      <c r="K103" s="201"/>
      <c r="L103" s="243">
        <v>0</v>
      </c>
      <c r="M103" s="201"/>
      <c r="N103" s="299">
        <v>14266</v>
      </c>
      <c r="O103" s="246">
        <v>0</v>
      </c>
      <c r="P103" s="197"/>
    </row>
    <row r="104" spans="1:16" ht="13.7" customHeight="1" x14ac:dyDescent="0.25">
      <c r="A104" s="300"/>
      <c r="B104" s="241"/>
      <c r="C104" s="247" t="s">
        <v>0</v>
      </c>
      <c r="D104" s="248" t="s">
        <v>557</v>
      </c>
      <c r="E104" s="249"/>
      <c r="F104" s="249"/>
      <c r="G104" s="249"/>
      <c r="H104" s="249"/>
      <c r="I104" s="250"/>
      <c r="J104" s="251">
        <v>0</v>
      </c>
      <c r="K104" s="201"/>
      <c r="L104" s="251">
        <v>0</v>
      </c>
      <c r="M104" s="201"/>
      <c r="N104" s="282">
        <v>14266</v>
      </c>
      <c r="O104" s="254">
        <v>0</v>
      </c>
      <c r="P104" s="197"/>
    </row>
    <row r="105" spans="1:16" ht="13.7" customHeight="1" x14ac:dyDescent="0.25">
      <c r="A105" s="300"/>
      <c r="B105" s="241"/>
      <c r="C105" s="307"/>
      <c r="D105" s="316"/>
      <c r="E105" s="256" t="s">
        <v>573</v>
      </c>
      <c r="F105" s="257"/>
      <c r="G105" s="257"/>
      <c r="H105" s="257"/>
      <c r="I105" s="258"/>
      <c r="J105" s="200">
        <v>0</v>
      </c>
      <c r="K105" s="201"/>
      <c r="L105" s="200">
        <v>0</v>
      </c>
      <c r="M105" s="201"/>
      <c r="N105" s="220">
        <v>14266</v>
      </c>
      <c r="O105" s="196">
        <v>0</v>
      </c>
      <c r="P105" s="197"/>
    </row>
    <row r="106" spans="1:16" ht="13.7" customHeight="1" x14ac:dyDescent="0.25">
      <c r="A106" s="230" t="s">
        <v>64</v>
      </c>
      <c r="B106" s="231"/>
      <c r="C106" s="231"/>
      <c r="D106" s="231"/>
      <c r="E106" s="231"/>
      <c r="F106" s="231"/>
      <c r="G106" s="231"/>
      <c r="H106" s="231"/>
      <c r="I106" s="232"/>
      <c r="J106" s="233">
        <v>102202116</v>
      </c>
      <c r="K106" s="234"/>
      <c r="L106" s="233">
        <v>103267146</v>
      </c>
      <c r="M106" s="234"/>
      <c r="N106" s="235">
        <v>15456478</v>
      </c>
      <c r="O106" s="236">
        <v>14.97</v>
      </c>
      <c r="P106" s="237"/>
    </row>
    <row r="107" spans="1:16" ht="13.7" customHeight="1" x14ac:dyDescent="0.25">
      <c r="A107" s="317" t="s">
        <v>0</v>
      </c>
      <c r="B107" s="318"/>
      <c r="C107" s="268" t="s">
        <v>65</v>
      </c>
      <c r="D107" s="269"/>
      <c r="E107" s="269"/>
      <c r="F107" s="269"/>
      <c r="G107" s="269"/>
      <c r="H107" s="269"/>
      <c r="I107" s="270"/>
      <c r="J107" s="243">
        <v>57087750</v>
      </c>
      <c r="K107" s="201"/>
      <c r="L107" s="243">
        <v>57087750</v>
      </c>
      <c r="M107" s="201"/>
      <c r="N107" s="312">
        <v>3836110</v>
      </c>
      <c r="O107" s="246">
        <v>6.72</v>
      </c>
      <c r="P107" s="197"/>
    </row>
    <row r="108" spans="1:16" ht="13.7" customHeight="1" x14ac:dyDescent="0.25">
      <c r="A108" s="319"/>
      <c r="B108" s="320"/>
      <c r="C108" s="321" t="s">
        <v>0</v>
      </c>
      <c r="D108" s="248" t="s">
        <v>557</v>
      </c>
      <c r="E108" s="249"/>
      <c r="F108" s="249"/>
      <c r="G108" s="249"/>
      <c r="H108" s="249"/>
      <c r="I108" s="250"/>
      <c r="J108" s="251">
        <v>23544000</v>
      </c>
      <c r="K108" s="201"/>
      <c r="L108" s="251">
        <v>23544000</v>
      </c>
      <c r="M108" s="201"/>
      <c r="N108" s="282">
        <v>3836110</v>
      </c>
      <c r="O108" s="254">
        <v>16.29</v>
      </c>
      <c r="P108" s="197"/>
    </row>
    <row r="109" spans="1:16" ht="43.5" customHeight="1" x14ac:dyDescent="0.25">
      <c r="A109" s="319"/>
      <c r="B109" s="320"/>
      <c r="C109" s="321"/>
      <c r="D109" s="259" t="s">
        <v>0</v>
      </c>
      <c r="E109" s="256" t="s">
        <v>558</v>
      </c>
      <c r="F109" s="257"/>
      <c r="G109" s="257"/>
      <c r="H109" s="257"/>
      <c r="I109" s="258"/>
      <c r="J109" s="200">
        <v>4500000</v>
      </c>
      <c r="K109" s="201"/>
      <c r="L109" s="200">
        <v>4500000</v>
      </c>
      <c r="M109" s="201"/>
      <c r="N109" s="220">
        <v>1306920</v>
      </c>
      <c r="O109" s="196">
        <v>29.04</v>
      </c>
      <c r="P109" s="197"/>
    </row>
    <row r="110" spans="1:16" ht="13.7" customHeight="1" x14ac:dyDescent="0.25">
      <c r="A110" s="319"/>
      <c r="B110" s="320"/>
      <c r="C110" s="321"/>
      <c r="D110" s="259"/>
      <c r="E110" s="265" t="s">
        <v>559</v>
      </c>
      <c r="F110" s="266"/>
      <c r="G110" s="266"/>
      <c r="H110" s="266"/>
      <c r="I110" s="267"/>
      <c r="J110" s="200">
        <v>0</v>
      </c>
      <c r="K110" s="201"/>
      <c r="L110" s="200">
        <v>0</v>
      </c>
      <c r="M110" s="201"/>
      <c r="N110" s="220">
        <v>229190</v>
      </c>
      <c r="O110" s="196">
        <v>0</v>
      </c>
      <c r="P110" s="197"/>
    </row>
    <row r="111" spans="1:16" ht="13.7" customHeight="1" x14ac:dyDescent="0.25">
      <c r="A111" s="319"/>
      <c r="B111" s="320"/>
      <c r="C111" s="321"/>
      <c r="D111" s="279"/>
      <c r="E111" s="280" t="s">
        <v>560</v>
      </c>
      <c r="F111" s="272"/>
      <c r="G111" s="272"/>
      <c r="H111" s="272"/>
      <c r="I111" s="273"/>
      <c r="J111" s="200">
        <v>19044000</v>
      </c>
      <c r="K111" s="201"/>
      <c r="L111" s="200">
        <v>19044000</v>
      </c>
      <c r="M111" s="201"/>
      <c r="N111" s="220">
        <v>2300000</v>
      </c>
      <c r="O111" s="196">
        <v>12.08</v>
      </c>
      <c r="P111" s="197"/>
    </row>
    <row r="112" spans="1:16" ht="13.7" customHeight="1" x14ac:dyDescent="0.25">
      <c r="A112" s="319"/>
      <c r="B112" s="320"/>
      <c r="C112" s="321"/>
      <c r="D112" s="281" t="s">
        <v>564</v>
      </c>
      <c r="E112" s="261"/>
      <c r="F112" s="261"/>
      <c r="G112" s="261"/>
      <c r="H112" s="261"/>
      <c r="I112" s="262"/>
      <c r="J112" s="251">
        <v>33543750</v>
      </c>
      <c r="K112" s="201"/>
      <c r="L112" s="251">
        <v>33543750</v>
      </c>
      <c r="M112" s="201"/>
      <c r="N112" s="282">
        <v>0</v>
      </c>
      <c r="O112" s="254">
        <v>0</v>
      </c>
      <c r="P112" s="197"/>
    </row>
    <row r="113" spans="1:16" ht="39.75" customHeight="1" x14ac:dyDescent="0.25">
      <c r="A113" s="319"/>
      <c r="B113" s="320"/>
      <c r="C113" s="321"/>
      <c r="D113" s="322" t="s">
        <v>0</v>
      </c>
      <c r="E113" s="260" t="s">
        <v>565</v>
      </c>
      <c r="F113" s="261"/>
      <c r="G113" s="261"/>
      <c r="H113" s="261"/>
      <c r="I113" s="262"/>
      <c r="J113" s="200">
        <v>20000000</v>
      </c>
      <c r="K113" s="201"/>
      <c r="L113" s="200">
        <v>20000000</v>
      </c>
      <c r="M113" s="201"/>
      <c r="N113" s="220">
        <v>0</v>
      </c>
      <c r="O113" s="196">
        <v>0</v>
      </c>
      <c r="P113" s="197"/>
    </row>
    <row r="114" spans="1:16" ht="27.75" customHeight="1" x14ac:dyDescent="0.25">
      <c r="A114" s="319"/>
      <c r="B114" s="320"/>
      <c r="C114" s="321"/>
      <c r="D114" s="323"/>
      <c r="E114" s="260" t="s">
        <v>587</v>
      </c>
      <c r="F114" s="261"/>
      <c r="G114" s="261"/>
      <c r="H114" s="261"/>
      <c r="I114" s="262"/>
      <c r="J114" s="200">
        <v>6250000</v>
      </c>
      <c r="K114" s="201"/>
      <c r="L114" s="200">
        <v>6250000</v>
      </c>
      <c r="M114" s="201"/>
      <c r="N114" s="220">
        <v>0</v>
      </c>
      <c r="O114" s="196">
        <v>0</v>
      </c>
      <c r="P114" s="197"/>
    </row>
    <row r="115" spans="1:16" ht="24.95" customHeight="1" x14ac:dyDescent="0.25">
      <c r="A115" s="324"/>
      <c r="B115" s="325"/>
      <c r="C115" s="326"/>
      <c r="D115" s="327"/>
      <c r="E115" s="260" t="s">
        <v>588</v>
      </c>
      <c r="F115" s="261"/>
      <c r="G115" s="261"/>
      <c r="H115" s="261"/>
      <c r="I115" s="262"/>
      <c r="J115" s="200">
        <v>7293750</v>
      </c>
      <c r="K115" s="201"/>
      <c r="L115" s="200">
        <v>7293750</v>
      </c>
      <c r="M115" s="201"/>
      <c r="N115" s="220">
        <v>0</v>
      </c>
      <c r="O115" s="196">
        <v>0</v>
      </c>
      <c r="P115" s="197"/>
    </row>
    <row r="116" spans="1:16" ht="13.7" customHeight="1" x14ac:dyDescent="0.25">
      <c r="A116" s="319"/>
      <c r="B116" s="320"/>
      <c r="C116" s="328" t="s">
        <v>80</v>
      </c>
      <c r="D116" s="257"/>
      <c r="E116" s="261"/>
      <c r="F116" s="261"/>
      <c r="G116" s="261"/>
      <c r="H116" s="261"/>
      <c r="I116" s="262"/>
      <c r="J116" s="243">
        <v>31452164</v>
      </c>
      <c r="K116" s="201"/>
      <c r="L116" s="243">
        <v>31452164</v>
      </c>
      <c r="M116" s="201"/>
      <c r="N116" s="299">
        <v>11370694</v>
      </c>
      <c r="O116" s="246">
        <v>36.15</v>
      </c>
      <c r="P116" s="197"/>
    </row>
    <row r="117" spans="1:16" ht="13.7" customHeight="1" x14ac:dyDescent="0.25">
      <c r="A117" s="319"/>
      <c r="B117" s="320"/>
      <c r="C117" s="313" t="s">
        <v>0</v>
      </c>
      <c r="D117" s="281" t="s">
        <v>557</v>
      </c>
      <c r="E117" s="261"/>
      <c r="F117" s="261"/>
      <c r="G117" s="261"/>
      <c r="H117" s="261"/>
      <c r="I117" s="262"/>
      <c r="J117" s="251">
        <v>31452164</v>
      </c>
      <c r="K117" s="201"/>
      <c r="L117" s="251">
        <v>31452164</v>
      </c>
      <c r="M117" s="201"/>
      <c r="N117" s="282">
        <v>11370694</v>
      </c>
      <c r="O117" s="254">
        <v>36.15</v>
      </c>
      <c r="P117" s="197"/>
    </row>
    <row r="118" spans="1:16" ht="41.25" customHeight="1" x14ac:dyDescent="0.25">
      <c r="A118" s="319"/>
      <c r="B118" s="320"/>
      <c r="C118" s="247"/>
      <c r="D118" s="274" t="s">
        <v>0</v>
      </c>
      <c r="E118" s="260" t="s">
        <v>589</v>
      </c>
      <c r="F118" s="261"/>
      <c r="G118" s="261"/>
      <c r="H118" s="261"/>
      <c r="I118" s="262"/>
      <c r="J118" s="200">
        <v>13489</v>
      </c>
      <c r="K118" s="201"/>
      <c r="L118" s="200">
        <v>13489</v>
      </c>
      <c r="M118" s="201"/>
      <c r="N118" s="303">
        <v>5781</v>
      </c>
      <c r="O118" s="196">
        <v>42.86</v>
      </c>
      <c r="P118" s="197"/>
    </row>
    <row r="119" spans="1:16" ht="24.95" customHeight="1" x14ac:dyDescent="0.25">
      <c r="A119" s="319"/>
      <c r="B119" s="320"/>
      <c r="C119" s="247"/>
      <c r="D119" s="259"/>
      <c r="E119" s="260" t="s">
        <v>562</v>
      </c>
      <c r="F119" s="261"/>
      <c r="G119" s="261"/>
      <c r="H119" s="261"/>
      <c r="I119" s="262"/>
      <c r="J119" s="200">
        <v>31400000</v>
      </c>
      <c r="K119" s="201"/>
      <c r="L119" s="200">
        <v>31400000</v>
      </c>
      <c r="M119" s="201"/>
      <c r="N119" s="220">
        <v>11348338</v>
      </c>
      <c r="O119" s="196">
        <v>36.14</v>
      </c>
      <c r="P119" s="197"/>
    </row>
    <row r="120" spans="1:16" ht="39" customHeight="1" x14ac:dyDescent="0.25">
      <c r="A120" s="319"/>
      <c r="B120" s="320"/>
      <c r="C120" s="307"/>
      <c r="D120" s="279"/>
      <c r="E120" s="260" t="s">
        <v>586</v>
      </c>
      <c r="F120" s="261"/>
      <c r="G120" s="261"/>
      <c r="H120" s="261"/>
      <c r="I120" s="262"/>
      <c r="J120" s="200">
        <v>38675</v>
      </c>
      <c r="K120" s="201"/>
      <c r="L120" s="200">
        <v>38675</v>
      </c>
      <c r="M120" s="201"/>
      <c r="N120" s="220">
        <v>16575</v>
      </c>
      <c r="O120" s="196">
        <v>42.86</v>
      </c>
      <c r="P120" s="197"/>
    </row>
    <row r="121" spans="1:16" ht="13.7" customHeight="1" x14ac:dyDescent="0.25">
      <c r="A121" s="319"/>
      <c r="B121" s="320"/>
      <c r="C121" s="308" t="s">
        <v>83</v>
      </c>
      <c r="D121" s="261"/>
      <c r="E121" s="261"/>
      <c r="F121" s="261"/>
      <c r="G121" s="261"/>
      <c r="H121" s="261"/>
      <c r="I121" s="262"/>
      <c r="J121" s="243">
        <v>13375868</v>
      </c>
      <c r="K121" s="201"/>
      <c r="L121" s="243">
        <v>14440898</v>
      </c>
      <c r="M121" s="201"/>
      <c r="N121" s="299">
        <v>161094</v>
      </c>
      <c r="O121" s="246">
        <v>1.1200000000000001</v>
      </c>
      <c r="P121" s="197"/>
    </row>
    <row r="122" spans="1:16" ht="13.7" customHeight="1" x14ac:dyDescent="0.25">
      <c r="A122" s="319"/>
      <c r="B122" s="320"/>
      <c r="C122" s="313" t="s">
        <v>0</v>
      </c>
      <c r="D122" s="281" t="s">
        <v>557</v>
      </c>
      <c r="E122" s="290"/>
      <c r="F122" s="290"/>
      <c r="G122" s="290"/>
      <c r="H122" s="290"/>
      <c r="I122" s="291"/>
      <c r="J122" s="251">
        <v>197000</v>
      </c>
      <c r="K122" s="201"/>
      <c r="L122" s="251">
        <v>197000</v>
      </c>
      <c r="M122" s="201"/>
      <c r="N122" s="282">
        <v>85803</v>
      </c>
      <c r="O122" s="254">
        <v>43.55</v>
      </c>
      <c r="P122" s="197"/>
    </row>
    <row r="123" spans="1:16" ht="13.7" customHeight="1" x14ac:dyDescent="0.25">
      <c r="A123" s="319"/>
      <c r="B123" s="320"/>
      <c r="C123" s="247"/>
      <c r="D123" s="283" t="s">
        <v>0</v>
      </c>
      <c r="E123" s="260" t="s">
        <v>590</v>
      </c>
      <c r="F123" s="290"/>
      <c r="G123" s="290"/>
      <c r="H123" s="290"/>
      <c r="I123" s="291"/>
      <c r="J123" s="200">
        <v>0</v>
      </c>
      <c r="K123" s="201"/>
      <c r="L123" s="200">
        <v>0</v>
      </c>
      <c r="M123" s="201"/>
      <c r="N123" s="220">
        <v>25323</v>
      </c>
      <c r="O123" s="196">
        <v>0</v>
      </c>
      <c r="P123" s="197"/>
    </row>
    <row r="124" spans="1:16" ht="40.5" customHeight="1" x14ac:dyDescent="0.25">
      <c r="A124" s="238"/>
      <c r="B124" s="239"/>
      <c r="C124" s="239"/>
      <c r="D124" s="285"/>
      <c r="E124" s="260" t="s">
        <v>558</v>
      </c>
      <c r="F124" s="261"/>
      <c r="G124" s="261"/>
      <c r="H124" s="261"/>
      <c r="I124" s="262"/>
      <c r="J124" s="200">
        <v>49000</v>
      </c>
      <c r="K124" s="201"/>
      <c r="L124" s="200">
        <v>49000</v>
      </c>
      <c r="M124" s="201"/>
      <c r="N124" s="220">
        <v>9102</v>
      </c>
      <c r="O124" s="196">
        <v>18.57</v>
      </c>
      <c r="P124" s="197"/>
    </row>
    <row r="125" spans="1:16" ht="13.7" customHeight="1" x14ac:dyDescent="0.25">
      <c r="A125" s="238"/>
      <c r="B125" s="239"/>
      <c r="C125" s="239"/>
      <c r="D125" s="285"/>
      <c r="E125" s="260" t="s">
        <v>591</v>
      </c>
      <c r="F125" s="261"/>
      <c r="G125" s="261"/>
      <c r="H125" s="261"/>
      <c r="I125" s="262"/>
      <c r="J125" s="200">
        <v>75000</v>
      </c>
      <c r="K125" s="201"/>
      <c r="L125" s="200">
        <v>75000</v>
      </c>
      <c r="M125" s="201"/>
      <c r="N125" s="220">
        <v>18048</v>
      </c>
      <c r="O125" s="196">
        <v>24.06</v>
      </c>
      <c r="P125" s="197"/>
    </row>
    <row r="126" spans="1:16" ht="13.7" customHeight="1" x14ac:dyDescent="0.25">
      <c r="A126" s="238"/>
      <c r="B126" s="239"/>
      <c r="C126" s="239"/>
      <c r="D126" s="285"/>
      <c r="E126" s="260" t="s">
        <v>559</v>
      </c>
      <c r="F126" s="261"/>
      <c r="G126" s="261"/>
      <c r="H126" s="261"/>
      <c r="I126" s="262"/>
      <c r="J126" s="200">
        <v>0</v>
      </c>
      <c r="K126" s="201"/>
      <c r="L126" s="200">
        <v>0</v>
      </c>
      <c r="M126" s="201"/>
      <c r="N126" s="220">
        <v>29870</v>
      </c>
      <c r="O126" s="196">
        <v>0</v>
      </c>
      <c r="P126" s="197"/>
    </row>
    <row r="127" spans="1:16" ht="13.7" customHeight="1" x14ac:dyDescent="0.25">
      <c r="A127" s="238"/>
      <c r="B127" s="239"/>
      <c r="C127" s="239"/>
      <c r="D127" s="285"/>
      <c r="E127" s="260" t="s">
        <v>560</v>
      </c>
      <c r="F127" s="261"/>
      <c r="G127" s="261"/>
      <c r="H127" s="261"/>
      <c r="I127" s="262"/>
      <c r="J127" s="200">
        <v>73000</v>
      </c>
      <c r="K127" s="201"/>
      <c r="L127" s="200">
        <v>73000</v>
      </c>
      <c r="M127" s="201"/>
      <c r="N127" s="220">
        <v>3460</v>
      </c>
      <c r="O127" s="196">
        <v>4.74</v>
      </c>
      <c r="P127" s="197"/>
    </row>
    <row r="128" spans="1:16" ht="13.7" customHeight="1" x14ac:dyDescent="0.25">
      <c r="A128" s="284" t="s">
        <v>0</v>
      </c>
      <c r="B128" s="241"/>
      <c r="C128" s="241"/>
      <c r="D128" s="281" t="s">
        <v>564</v>
      </c>
      <c r="E128" s="261"/>
      <c r="F128" s="261"/>
      <c r="G128" s="261"/>
      <c r="H128" s="261"/>
      <c r="I128" s="262"/>
      <c r="J128" s="251">
        <v>13178868</v>
      </c>
      <c r="K128" s="201"/>
      <c r="L128" s="251">
        <v>14243898</v>
      </c>
      <c r="M128" s="201"/>
      <c r="N128" s="329">
        <v>75291</v>
      </c>
      <c r="O128" s="254">
        <v>0.53</v>
      </c>
      <c r="P128" s="197"/>
    </row>
    <row r="129" spans="1:16" ht="13.7" customHeight="1" x14ac:dyDescent="0.25">
      <c r="A129" s="300"/>
      <c r="B129" s="241"/>
      <c r="C129" s="241"/>
      <c r="D129" s="274" t="s">
        <v>0</v>
      </c>
      <c r="E129" s="260" t="s">
        <v>592</v>
      </c>
      <c r="F129" s="261"/>
      <c r="G129" s="261"/>
      <c r="H129" s="261"/>
      <c r="I129" s="262"/>
      <c r="J129" s="200">
        <v>88000</v>
      </c>
      <c r="K129" s="201"/>
      <c r="L129" s="200">
        <v>88000</v>
      </c>
      <c r="M129" s="201"/>
      <c r="N129" s="220">
        <v>75291</v>
      </c>
      <c r="O129" s="196">
        <v>85.56</v>
      </c>
      <c r="P129" s="197"/>
    </row>
    <row r="130" spans="1:16" ht="38.25" customHeight="1" x14ac:dyDescent="0.25">
      <c r="A130" s="300"/>
      <c r="B130" s="241"/>
      <c r="C130" s="241"/>
      <c r="D130" s="259"/>
      <c r="E130" s="260" t="s">
        <v>593</v>
      </c>
      <c r="F130" s="261"/>
      <c r="G130" s="261"/>
      <c r="H130" s="261"/>
      <c r="I130" s="262"/>
      <c r="J130" s="200">
        <v>12290868</v>
      </c>
      <c r="K130" s="201"/>
      <c r="L130" s="200">
        <v>12105898</v>
      </c>
      <c r="M130" s="201"/>
      <c r="N130" s="220">
        <v>0</v>
      </c>
      <c r="O130" s="196">
        <v>0</v>
      </c>
      <c r="P130" s="197"/>
    </row>
    <row r="131" spans="1:16" ht="24.95" customHeight="1" x14ac:dyDescent="0.25">
      <c r="A131" s="300"/>
      <c r="B131" s="241"/>
      <c r="C131" s="241"/>
      <c r="D131" s="259"/>
      <c r="E131" s="260" t="s">
        <v>594</v>
      </c>
      <c r="F131" s="261"/>
      <c r="G131" s="261"/>
      <c r="H131" s="261"/>
      <c r="I131" s="262"/>
      <c r="J131" s="200">
        <v>0</v>
      </c>
      <c r="K131" s="201"/>
      <c r="L131" s="200">
        <v>1250000</v>
      </c>
      <c r="M131" s="201"/>
      <c r="N131" s="220">
        <v>0</v>
      </c>
      <c r="O131" s="196">
        <v>0</v>
      </c>
      <c r="P131" s="197"/>
    </row>
    <row r="132" spans="1:16" ht="24.95" customHeight="1" x14ac:dyDescent="0.25">
      <c r="A132" s="300"/>
      <c r="B132" s="241"/>
      <c r="C132" s="241"/>
      <c r="D132" s="279"/>
      <c r="E132" s="260" t="s">
        <v>595</v>
      </c>
      <c r="F132" s="261"/>
      <c r="G132" s="261"/>
      <c r="H132" s="261"/>
      <c r="I132" s="262"/>
      <c r="J132" s="200">
        <v>800000</v>
      </c>
      <c r="K132" s="201"/>
      <c r="L132" s="200">
        <v>800000</v>
      </c>
      <c r="M132" s="201"/>
      <c r="N132" s="220">
        <v>0</v>
      </c>
      <c r="O132" s="196">
        <v>0</v>
      </c>
      <c r="P132" s="197"/>
    </row>
    <row r="133" spans="1:16" ht="13.7" customHeight="1" x14ac:dyDescent="0.25">
      <c r="A133" s="284" t="s">
        <v>0</v>
      </c>
      <c r="B133" s="241"/>
      <c r="C133" s="308" t="s">
        <v>596</v>
      </c>
      <c r="D133" s="261"/>
      <c r="E133" s="261"/>
      <c r="F133" s="261"/>
      <c r="G133" s="261"/>
      <c r="H133" s="261"/>
      <c r="I133" s="262"/>
      <c r="J133" s="243">
        <v>0</v>
      </c>
      <c r="K133" s="201"/>
      <c r="L133" s="243">
        <v>0</v>
      </c>
      <c r="M133" s="201"/>
      <c r="N133" s="299">
        <v>0</v>
      </c>
      <c r="O133" s="246">
        <v>0</v>
      </c>
      <c r="P133" s="197"/>
    </row>
    <row r="134" spans="1:16" ht="13.7" customHeight="1" x14ac:dyDescent="0.25">
      <c r="A134" s="300"/>
      <c r="B134" s="241"/>
      <c r="C134" s="313" t="s">
        <v>0</v>
      </c>
      <c r="D134" s="281" t="s">
        <v>557</v>
      </c>
      <c r="E134" s="261"/>
      <c r="F134" s="261"/>
      <c r="G134" s="261"/>
      <c r="H134" s="261"/>
      <c r="I134" s="262"/>
      <c r="J134" s="251">
        <v>0</v>
      </c>
      <c r="K134" s="201"/>
      <c r="L134" s="251">
        <v>0</v>
      </c>
      <c r="M134" s="201"/>
      <c r="N134" s="282">
        <v>0</v>
      </c>
      <c r="O134" s="254">
        <v>0</v>
      </c>
      <c r="P134" s="197"/>
    </row>
    <row r="135" spans="1:16" ht="13.7" customHeight="1" x14ac:dyDescent="0.25">
      <c r="A135" s="300"/>
      <c r="B135" s="241"/>
      <c r="C135" s="307"/>
      <c r="D135" s="311" t="s">
        <v>0</v>
      </c>
      <c r="E135" s="260" t="s">
        <v>597</v>
      </c>
      <c r="F135" s="261"/>
      <c r="G135" s="261"/>
      <c r="H135" s="261"/>
      <c r="I135" s="262"/>
      <c r="J135" s="200">
        <v>0</v>
      </c>
      <c r="K135" s="201"/>
      <c r="L135" s="200">
        <v>0</v>
      </c>
      <c r="M135" s="201"/>
      <c r="N135" s="220">
        <v>0</v>
      </c>
      <c r="O135" s="196">
        <v>0</v>
      </c>
      <c r="P135" s="197"/>
    </row>
    <row r="136" spans="1:16" ht="13.7" customHeight="1" x14ac:dyDescent="0.25">
      <c r="A136" s="300"/>
      <c r="B136" s="241"/>
      <c r="C136" s="308" t="s">
        <v>130</v>
      </c>
      <c r="D136" s="261"/>
      <c r="E136" s="261"/>
      <c r="F136" s="261"/>
      <c r="G136" s="261"/>
      <c r="H136" s="261"/>
      <c r="I136" s="262"/>
      <c r="J136" s="243">
        <v>286334</v>
      </c>
      <c r="K136" s="201"/>
      <c r="L136" s="243">
        <v>286334</v>
      </c>
      <c r="M136" s="201"/>
      <c r="N136" s="299">
        <v>88580</v>
      </c>
      <c r="O136" s="246">
        <v>30.94</v>
      </c>
      <c r="P136" s="197"/>
    </row>
    <row r="137" spans="1:16" ht="13.7" customHeight="1" x14ac:dyDescent="0.25">
      <c r="A137" s="300"/>
      <c r="B137" s="241"/>
      <c r="C137" s="313" t="s">
        <v>0</v>
      </c>
      <c r="D137" s="281" t="s">
        <v>557</v>
      </c>
      <c r="E137" s="261"/>
      <c r="F137" s="261"/>
      <c r="G137" s="261"/>
      <c r="H137" s="261"/>
      <c r="I137" s="262"/>
      <c r="J137" s="251">
        <v>286334</v>
      </c>
      <c r="K137" s="201"/>
      <c r="L137" s="251">
        <v>286334</v>
      </c>
      <c r="M137" s="201"/>
      <c r="N137" s="282">
        <v>88580</v>
      </c>
      <c r="O137" s="254">
        <v>30.94</v>
      </c>
      <c r="P137" s="197"/>
    </row>
    <row r="138" spans="1:16" ht="13.7" customHeight="1" x14ac:dyDescent="0.25">
      <c r="A138" s="300"/>
      <c r="B138" s="241"/>
      <c r="C138" s="247"/>
      <c r="D138" s="274" t="s">
        <v>0</v>
      </c>
      <c r="E138" s="260" t="s">
        <v>559</v>
      </c>
      <c r="F138" s="261"/>
      <c r="G138" s="261"/>
      <c r="H138" s="261"/>
      <c r="I138" s="262"/>
      <c r="J138" s="200">
        <v>0</v>
      </c>
      <c r="K138" s="201"/>
      <c r="L138" s="200">
        <v>0</v>
      </c>
      <c r="M138" s="201"/>
      <c r="N138" s="220">
        <v>69</v>
      </c>
      <c r="O138" s="196">
        <v>0</v>
      </c>
      <c r="P138" s="197"/>
    </row>
    <row r="139" spans="1:16" ht="13.7" customHeight="1" x14ac:dyDescent="0.25">
      <c r="A139" s="300"/>
      <c r="B139" s="241"/>
      <c r="C139" s="247"/>
      <c r="D139" s="259"/>
      <c r="E139" s="260" t="s">
        <v>560</v>
      </c>
      <c r="F139" s="261"/>
      <c r="G139" s="261"/>
      <c r="H139" s="261"/>
      <c r="I139" s="262"/>
      <c r="J139" s="200">
        <v>0</v>
      </c>
      <c r="K139" s="201"/>
      <c r="L139" s="200">
        <v>0</v>
      </c>
      <c r="M139" s="201"/>
      <c r="N139" s="220">
        <v>605</v>
      </c>
      <c r="O139" s="196">
        <v>0</v>
      </c>
      <c r="P139" s="197"/>
    </row>
    <row r="140" spans="1:16" ht="24.95" customHeight="1" x14ac:dyDescent="0.25">
      <c r="A140" s="300"/>
      <c r="B140" s="241"/>
      <c r="C140" s="247"/>
      <c r="D140" s="259"/>
      <c r="E140" s="260" t="s">
        <v>598</v>
      </c>
      <c r="F140" s="261"/>
      <c r="G140" s="261"/>
      <c r="H140" s="261"/>
      <c r="I140" s="262"/>
      <c r="J140" s="200">
        <v>20824</v>
      </c>
      <c r="K140" s="201"/>
      <c r="L140" s="200">
        <v>20824</v>
      </c>
      <c r="M140" s="201"/>
      <c r="N140" s="303">
        <v>8925</v>
      </c>
      <c r="O140" s="196">
        <v>42.86</v>
      </c>
      <c r="P140" s="197"/>
    </row>
    <row r="141" spans="1:16" ht="24.95" customHeight="1" x14ac:dyDescent="0.25">
      <c r="A141" s="300"/>
      <c r="B141" s="241"/>
      <c r="C141" s="247"/>
      <c r="D141" s="259"/>
      <c r="E141" s="260" t="s">
        <v>599</v>
      </c>
      <c r="F141" s="261"/>
      <c r="G141" s="261"/>
      <c r="H141" s="261"/>
      <c r="I141" s="262"/>
      <c r="J141" s="200">
        <v>48189</v>
      </c>
      <c r="K141" s="201"/>
      <c r="L141" s="200">
        <v>48189</v>
      </c>
      <c r="M141" s="201"/>
      <c r="N141" s="220">
        <v>3705</v>
      </c>
      <c r="O141" s="196">
        <v>7.69</v>
      </c>
      <c r="P141" s="197"/>
    </row>
    <row r="142" spans="1:16" ht="24.95" customHeight="1" x14ac:dyDescent="0.25">
      <c r="A142" s="330"/>
      <c r="B142" s="257"/>
      <c r="C142" s="307"/>
      <c r="D142" s="279"/>
      <c r="E142" s="260" t="s">
        <v>578</v>
      </c>
      <c r="F142" s="261"/>
      <c r="G142" s="261"/>
      <c r="H142" s="261"/>
      <c r="I142" s="262"/>
      <c r="J142" s="200">
        <v>217321</v>
      </c>
      <c r="K142" s="201"/>
      <c r="L142" s="200">
        <v>217321</v>
      </c>
      <c r="M142" s="201"/>
      <c r="N142" s="220">
        <v>75276</v>
      </c>
      <c r="O142" s="196">
        <v>34.64</v>
      </c>
      <c r="P142" s="197"/>
    </row>
    <row r="143" spans="1:16" ht="13.7" customHeight="1" x14ac:dyDescent="0.25">
      <c r="A143" s="230" t="s">
        <v>137</v>
      </c>
      <c r="B143" s="231"/>
      <c r="C143" s="231"/>
      <c r="D143" s="231"/>
      <c r="E143" s="231"/>
      <c r="F143" s="231"/>
      <c r="G143" s="231"/>
      <c r="H143" s="231"/>
      <c r="I143" s="232"/>
      <c r="J143" s="233">
        <v>332100</v>
      </c>
      <c r="K143" s="234"/>
      <c r="L143" s="233">
        <v>332100</v>
      </c>
      <c r="M143" s="234"/>
      <c r="N143" s="235">
        <v>17852</v>
      </c>
      <c r="O143" s="236">
        <v>5.38</v>
      </c>
      <c r="P143" s="237"/>
    </row>
    <row r="144" spans="1:16" ht="13.7" customHeight="1" x14ac:dyDescent="0.25">
      <c r="A144" s="331" t="s">
        <v>0</v>
      </c>
      <c r="B144" s="332"/>
      <c r="C144" s="308" t="s">
        <v>138</v>
      </c>
      <c r="D144" s="290"/>
      <c r="E144" s="290"/>
      <c r="F144" s="290"/>
      <c r="G144" s="290"/>
      <c r="H144" s="290"/>
      <c r="I144" s="291"/>
      <c r="J144" s="243">
        <v>332100</v>
      </c>
      <c r="K144" s="201"/>
      <c r="L144" s="243">
        <v>332100</v>
      </c>
      <c r="M144" s="201"/>
      <c r="N144" s="299">
        <v>17852</v>
      </c>
      <c r="O144" s="246">
        <v>5.38</v>
      </c>
      <c r="P144" s="197"/>
    </row>
    <row r="145" spans="1:16" ht="13.7" customHeight="1" x14ac:dyDescent="0.25">
      <c r="A145" s="238"/>
      <c r="B145" s="239"/>
      <c r="C145" s="313" t="s">
        <v>0</v>
      </c>
      <c r="D145" s="281" t="s">
        <v>557</v>
      </c>
      <c r="E145" s="290"/>
      <c r="F145" s="290"/>
      <c r="G145" s="290"/>
      <c r="H145" s="290"/>
      <c r="I145" s="291"/>
      <c r="J145" s="251">
        <v>332100</v>
      </c>
      <c r="K145" s="201"/>
      <c r="L145" s="251">
        <v>332100</v>
      </c>
      <c r="M145" s="201"/>
      <c r="N145" s="282">
        <v>17852</v>
      </c>
      <c r="O145" s="254">
        <v>5.38</v>
      </c>
      <c r="P145" s="197"/>
    </row>
    <row r="146" spans="1:16" ht="13.7" customHeight="1" x14ac:dyDescent="0.25">
      <c r="A146" s="238"/>
      <c r="B146" s="239"/>
      <c r="C146" s="247"/>
      <c r="D146" s="283" t="s">
        <v>0</v>
      </c>
      <c r="E146" s="260" t="s">
        <v>559</v>
      </c>
      <c r="F146" s="290"/>
      <c r="G146" s="290"/>
      <c r="H146" s="290"/>
      <c r="I146" s="291"/>
      <c r="J146" s="200">
        <v>0</v>
      </c>
      <c r="K146" s="201"/>
      <c r="L146" s="200">
        <v>0</v>
      </c>
      <c r="M146" s="201"/>
      <c r="N146" s="220">
        <v>37</v>
      </c>
      <c r="O146" s="196">
        <v>0</v>
      </c>
      <c r="P146" s="197"/>
    </row>
    <row r="147" spans="1:16" ht="39.75" customHeight="1" x14ac:dyDescent="0.25">
      <c r="A147" s="284" t="s">
        <v>0</v>
      </c>
      <c r="B147" s="239"/>
      <c r="C147" s="239"/>
      <c r="D147" s="285"/>
      <c r="E147" s="260" t="s">
        <v>585</v>
      </c>
      <c r="F147" s="290"/>
      <c r="G147" s="290"/>
      <c r="H147" s="290"/>
      <c r="I147" s="291"/>
      <c r="J147" s="200">
        <v>332100</v>
      </c>
      <c r="K147" s="201"/>
      <c r="L147" s="200">
        <v>332100</v>
      </c>
      <c r="M147" s="201"/>
      <c r="N147" s="220">
        <v>17815</v>
      </c>
      <c r="O147" s="288">
        <v>5.36</v>
      </c>
      <c r="P147" s="289"/>
    </row>
    <row r="148" spans="1:16" ht="13.7" customHeight="1" x14ac:dyDescent="0.25">
      <c r="A148" s="230" t="s">
        <v>150</v>
      </c>
      <c r="B148" s="231"/>
      <c r="C148" s="231"/>
      <c r="D148" s="231"/>
      <c r="E148" s="231"/>
      <c r="F148" s="231"/>
      <c r="G148" s="231"/>
      <c r="H148" s="231"/>
      <c r="I148" s="232"/>
      <c r="J148" s="233">
        <v>12142581</v>
      </c>
      <c r="K148" s="234"/>
      <c r="L148" s="233">
        <v>12142581</v>
      </c>
      <c r="M148" s="234"/>
      <c r="N148" s="235">
        <v>1271641</v>
      </c>
      <c r="O148" s="236">
        <v>10.47</v>
      </c>
      <c r="P148" s="237"/>
    </row>
    <row r="149" spans="1:16" ht="13.7" customHeight="1" x14ac:dyDescent="0.25">
      <c r="A149" s="331" t="s">
        <v>0</v>
      </c>
      <c r="B149" s="332"/>
      <c r="C149" s="308" t="s">
        <v>151</v>
      </c>
      <c r="D149" s="290"/>
      <c r="E149" s="290"/>
      <c r="F149" s="290"/>
      <c r="G149" s="290"/>
      <c r="H149" s="290"/>
      <c r="I149" s="291"/>
      <c r="J149" s="243">
        <v>12142581</v>
      </c>
      <c r="K149" s="201"/>
      <c r="L149" s="243">
        <v>12142581</v>
      </c>
      <c r="M149" s="201"/>
      <c r="N149" s="299">
        <v>1271641</v>
      </c>
      <c r="O149" s="246">
        <v>10.47</v>
      </c>
      <c r="P149" s="197"/>
    </row>
    <row r="150" spans="1:16" ht="13.7" customHeight="1" x14ac:dyDescent="0.25">
      <c r="A150" s="238"/>
      <c r="B150" s="239"/>
      <c r="C150" s="313" t="s">
        <v>0</v>
      </c>
      <c r="D150" s="281" t="s">
        <v>557</v>
      </c>
      <c r="E150" s="261"/>
      <c r="F150" s="261"/>
      <c r="G150" s="261"/>
      <c r="H150" s="261"/>
      <c r="I150" s="262"/>
      <c r="J150" s="251">
        <v>1600605</v>
      </c>
      <c r="K150" s="201"/>
      <c r="L150" s="251">
        <v>1600605</v>
      </c>
      <c r="M150" s="201"/>
      <c r="N150" s="329">
        <v>502021</v>
      </c>
      <c r="O150" s="254">
        <v>31.36</v>
      </c>
      <c r="P150" s="197"/>
    </row>
    <row r="151" spans="1:16" ht="30" customHeight="1" x14ac:dyDescent="0.25">
      <c r="A151" s="238"/>
      <c r="B151" s="239"/>
      <c r="C151" s="247"/>
      <c r="D151" s="274" t="s">
        <v>0</v>
      </c>
      <c r="E151" s="260" t="s">
        <v>600</v>
      </c>
      <c r="F151" s="261"/>
      <c r="G151" s="261"/>
      <c r="H151" s="261"/>
      <c r="I151" s="262"/>
      <c r="J151" s="200">
        <v>11433</v>
      </c>
      <c r="K151" s="201"/>
      <c r="L151" s="200">
        <v>11433</v>
      </c>
      <c r="M151" s="201"/>
      <c r="N151" s="220">
        <v>40781</v>
      </c>
      <c r="O151" s="196">
        <v>356.69</v>
      </c>
      <c r="P151" s="197"/>
    </row>
    <row r="152" spans="1:16" ht="13.7" customHeight="1" x14ac:dyDescent="0.25">
      <c r="A152" s="238"/>
      <c r="B152" s="239"/>
      <c r="C152" s="247"/>
      <c r="D152" s="259"/>
      <c r="E152" s="260" t="s">
        <v>597</v>
      </c>
      <c r="F152" s="261"/>
      <c r="G152" s="261"/>
      <c r="H152" s="261"/>
      <c r="I152" s="262"/>
      <c r="J152" s="200">
        <v>0</v>
      </c>
      <c r="K152" s="201"/>
      <c r="L152" s="200">
        <v>0</v>
      </c>
      <c r="M152" s="201"/>
      <c r="N152" s="220">
        <v>0</v>
      </c>
      <c r="O152" s="196">
        <v>0</v>
      </c>
      <c r="P152" s="197"/>
    </row>
    <row r="153" spans="1:16" ht="42" customHeight="1" x14ac:dyDescent="0.25">
      <c r="A153" s="238"/>
      <c r="B153" s="239"/>
      <c r="C153" s="247"/>
      <c r="D153" s="259"/>
      <c r="E153" s="260" t="s">
        <v>558</v>
      </c>
      <c r="F153" s="261"/>
      <c r="G153" s="261"/>
      <c r="H153" s="261"/>
      <c r="I153" s="262"/>
      <c r="J153" s="200">
        <v>1557948</v>
      </c>
      <c r="K153" s="201"/>
      <c r="L153" s="200">
        <v>1557948</v>
      </c>
      <c r="M153" s="201"/>
      <c r="N153" s="220">
        <v>442444</v>
      </c>
      <c r="O153" s="196">
        <v>28.4</v>
      </c>
      <c r="P153" s="197"/>
    </row>
    <row r="154" spans="1:16" ht="13.7" customHeight="1" x14ac:dyDescent="0.25">
      <c r="A154" s="238"/>
      <c r="B154" s="239"/>
      <c r="C154" s="247"/>
      <c r="D154" s="259"/>
      <c r="E154" s="260" t="s">
        <v>559</v>
      </c>
      <c r="F154" s="261"/>
      <c r="G154" s="261"/>
      <c r="H154" s="261"/>
      <c r="I154" s="262"/>
      <c r="J154" s="200">
        <v>0</v>
      </c>
      <c r="K154" s="201"/>
      <c r="L154" s="200">
        <v>0</v>
      </c>
      <c r="M154" s="201"/>
      <c r="N154" s="220">
        <v>2874</v>
      </c>
      <c r="O154" s="196">
        <v>0</v>
      </c>
      <c r="P154" s="197"/>
    </row>
    <row r="155" spans="1:16" ht="13.7" customHeight="1" x14ac:dyDescent="0.25">
      <c r="A155" s="238"/>
      <c r="B155" s="239"/>
      <c r="C155" s="247"/>
      <c r="D155" s="279"/>
      <c r="E155" s="260" t="s">
        <v>560</v>
      </c>
      <c r="F155" s="261"/>
      <c r="G155" s="261"/>
      <c r="H155" s="261"/>
      <c r="I155" s="262"/>
      <c r="J155" s="200">
        <v>31224</v>
      </c>
      <c r="K155" s="201"/>
      <c r="L155" s="200">
        <v>31224</v>
      </c>
      <c r="M155" s="201"/>
      <c r="N155" s="220">
        <v>15922</v>
      </c>
      <c r="O155" s="196">
        <v>50.99</v>
      </c>
      <c r="P155" s="197"/>
    </row>
    <row r="156" spans="1:16" ht="13.7" customHeight="1" x14ac:dyDescent="0.25">
      <c r="A156" s="238"/>
      <c r="B156" s="239"/>
      <c r="C156" s="247"/>
      <c r="D156" s="281" t="s">
        <v>564</v>
      </c>
      <c r="E156" s="261"/>
      <c r="F156" s="261"/>
      <c r="G156" s="261"/>
      <c r="H156" s="261"/>
      <c r="I156" s="262"/>
      <c r="J156" s="251">
        <v>10541976</v>
      </c>
      <c r="K156" s="201"/>
      <c r="L156" s="251">
        <v>10541976</v>
      </c>
      <c r="M156" s="201"/>
      <c r="N156" s="282">
        <v>769620</v>
      </c>
      <c r="O156" s="254">
        <v>7.3</v>
      </c>
      <c r="P156" s="197"/>
    </row>
    <row r="157" spans="1:16" ht="13.7" customHeight="1" x14ac:dyDescent="0.25">
      <c r="A157" s="333"/>
      <c r="B157" s="334"/>
      <c r="C157" s="307"/>
      <c r="D157" s="311" t="s">
        <v>0</v>
      </c>
      <c r="E157" s="260" t="s">
        <v>601</v>
      </c>
      <c r="F157" s="261"/>
      <c r="G157" s="261"/>
      <c r="H157" s="261"/>
      <c r="I157" s="262"/>
      <c r="J157" s="200">
        <v>10541976</v>
      </c>
      <c r="K157" s="201"/>
      <c r="L157" s="200">
        <v>10541976</v>
      </c>
      <c r="M157" s="201"/>
      <c r="N157" s="220">
        <v>769620</v>
      </c>
      <c r="O157" s="196">
        <v>7.3</v>
      </c>
      <c r="P157" s="197"/>
    </row>
    <row r="158" spans="1:16" ht="13.7" customHeight="1" x14ac:dyDescent="0.25">
      <c r="A158" s="230" t="s">
        <v>159</v>
      </c>
      <c r="B158" s="231"/>
      <c r="C158" s="231"/>
      <c r="D158" s="231"/>
      <c r="E158" s="231"/>
      <c r="F158" s="231"/>
      <c r="G158" s="231"/>
      <c r="H158" s="231"/>
      <c r="I158" s="232"/>
      <c r="J158" s="233">
        <v>771390</v>
      </c>
      <c r="K158" s="234"/>
      <c r="L158" s="233">
        <v>771390</v>
      </c>
      <c r="M158" s="234"/>
      <c r="N158" s="235">
        <v>10163</v>
      </c>
      <c r="O158" s="236">
        <v>1.32</v>
      </c>
      <c r="P158" s="237"/>
    </row>
    <row r="159" spans="1:16" ht="13.7" customHeight="1" x14ac:dyDescent="0.25">
      <c r="A159" s="331" t="s">
        <v>0</v>
      </c>
      <c r="B159" s="335"/>
      <c r="C159" s="308" t="s">
        <v>160</v>
      </c>
      <c r="D159" s="261"/>
      <c r="E159" s="261"/>
      <c r="F159" s="261"/>
      <c r="G159" s="261"/>
      <c r="H159" s="261"/>
      <c r="I159" s="262"/>
      <c r="J159" s="243">
        <v>373390</v>
      </c>
      <c r="K159" s="201"/>
      <c r="L159" s="243">
        <v>373390</v>
      </c>
      <c r="M159" s="201"/>
      <c r="N159" s="299">
        <v>748</v>
      </c>
      <c r="O159" s="246">
        <v>0.2</v>
      </c>
      <c r="P159" s="197"/>
    </row>
    <row r="160" spans="1:16" ht="13.7" customHeight="1" x14ac:dyDescent="0.25">
      <c r="A160" s="300"/>
      <c r="B160" s="241"/>
      <c r="C160" s="313" t="s">
        <v>0</v>
      </c>
      <c r="D160" s="281" t="s">
        <v>557</v>
      </c>
      <c r="E160" s="261"/>
      <c r="F160" s="261"/>
      <c r="G160" s="261"/>
      <c r="H160" s="261"/>
      <c r="I160" s="262"/>
      <c r="J160" s="251">
        <v>373390</v>
      </c>
      <c r="K160" s="201"/>
      <c r="L160" s="251">
        <v>373390</v>
      </c>
      <c r="M160" s="201"/>
      <c r="N160" s="282">
        <v>748</v>
      </c>
      <c r="O160" s="254">
        <v>0.2</v>
      </c>
      <c r="P160" s="197"/>
    </row>
    <row r="161" spans="1:16" ht="13.7" customHeight="1" x14ac:dyDescent="0.25">
      <c r="A161" s="300"/>
      <c r="B161" s="241"/>
      <c r="C161" s="247"/>
      <c r="D161" s="274" t="s">
        <v>0</v>
      </c>
      <c r="E161" s="260" t="s">
        <v>559</v>
      </c>
      <c r="F161" s="261"/>
      <c r="G161" s="261"/>
      <c r="H161" s="261"/>
      <c r="I161" s="262"/>
      <c r="J161" s="200">
        <v>0</v>
      </c>
      <c r="K161" s="201"/>
      <c r="L161" s="200">
        <v>0</v>
      </c>
      <c r="M161" s="201"/>
      <c r="N161" s="220">
        <v>748</v>
      </c>
      <c r="O161" s="196">
        <v>0</v>
      </c>
      <c r="P161" s="197"/>
    </row>
    <row r="162" spans="1:16" ht="40.5" customHeight="1" x14ac:dyDescent="0.25">
      <c r="A162" s="300"/>
      <c r="B162" s="241"/>
      <c r="C162" s="307"/>
      <c r="D162" s="279"/>
      <c r="E162" s="260" t="s">
        <v>585</v>
      </c>
      <c r="F162" s="261"/>
      <c r="G162" s="261"/>
      <c r="H162" s="261"/>
      <c r="I162" s="262"/>
      <c r="J162" s="200">
        <v>373390</v>
      </c>
      <c r="K162" s="201"/>
      <c r="L162" s="200">
        <v>373390</v>
      </c>
      <c r="M162" s="201"/>
      <c r="N162" s="220">
        <v>0</v>
      </c>
      <c r="O162" s="196">
        <v>0</v>
      </c>
      <c r="P162" s="197"/>
    </row>
    <row r="163" spans="1:16" ht="13.7" customHeight="1" x14ac:dyDescent="0.25">
      <c r="A163" s="300"/>
      <c r="B163" s="241"/>
      <c r="C163" s="308" t="s">
        <v>166</v>
      </c>
      <c r="D163" s="261"/>
      <c r="E163" s="261"/>
      <c r="F163" s="261"/>
      <c r="G163" s="261"/>
      <c r="H163" s="261"/>
      <c r="I163" s="262"/>
      <c r="J163" s="243">
        <v>18000</v>
      </c>
      <c r="K163" s="201"/>
      <c r="L163" s="243">
        <v>18000</v>
      </c>
      <c r="M163" s="201"/>
      <c r="N163" s="312">
        <v>141</v>
      </c>
      <c r="O163" s="246">
        <v>0.78</v>
      </c>
      <c r="P163" s="197"/>
    </row>
    <row r="164" spans="1:16" ht="13.7" customHeight="1" x14ac:dyDescent="0.25">
      <c r="A164" s="300"/>
      <c r="B164" s="241"/>
      <c r="C164" s="313" t="s">
        <v>0</v>
      </c>
      <c r="D164" s="281" t="s">
        <v>557</v>
      </c>
      <c r="E164" s="261"/>
      <c r="F164" s="261"/>
      <c r="G164" s="261"/>
      <c r="H164" s="261"/>
      <c r="I164" s="262"/>
      <c r="J164" s="251">
        <v>18000</v>
      </c>
      <c r="K164" s="201"/>
      <c r="L164" s="251">
        <v>18000</v>
      </c>
      <c r="M164" s="201"/>
      <c r="N164" s="282">
        <v>141</v>
      </c>
      <c r="O164" s="254">
        <v>0.78</v>
      </c>
      <c r="P164" s="197"/>
    </row>
    <row r="165" spans="1:16" ht="27.75" customHeight="1" x14ac:dyDescent="0.25">
      <c r="A165" s="300"/>
      <c r="B165" s="241"/>
      <c r="C165" s="247"/>
      <c r="D165" s="274" t="s">
        <v>0</v>
      </c>
      <c r="E165" s="260" t="s">
        <v>562</v>
      </c>
      <c r="F165" s="261"/>
      <c r="G165" s="261"/>
      <c r="H165" s="261"/>
      <c r="I165" s="262"/>
      <c r="J165" s="200">
        <v>18000</v>
      </c>
      <c r="K165" s="201"/>
      <c r="L165" s="200">
        <v>18000</v>
      </c>
      <c r="M165" s="201"/>
      <c r="N165" s="220">
        <v>0</v>
      </c>
      <c r="O165" s="196">
        <v>0</v>
      </c>
      <c r="P165" s="197"/>
    </row>
    <row r="166" spans="1:16" ht="28.5" customHeight="1" x14ac:dyDescent="0.25">
      <c r="A166" s="300"/>
      <c r="B166" s="241"/>
      <c r="C166" s="307"/>
      <c r="D166" s="279"/>
      <c r="E166" s="260" t="s">
        <v>563</v>
      </c>
      <c r="F166" s="261"/>
      <c r="G166" s="261"/>
      <c r="H166" s="261"/>
      <c r="I166" s="262"/>
      <c r="J166" s="200">
        <v>0</v>
      </c>
      <c r="K166" s="201"/>
      <c r="L166" s="200">
        <v>0</v>
      </c>
      <c r="M166" s="201"/>
      <c r="N166" s="220">
        <v>141</v>
      </c>
      <c r="O166" s="196">
        <v>0</v>
      </c>
      <c r="P166" s="197"/>
    </row>
    <row r="167" spans="1:16" ht="13.7" customHeight="1" x14ac:dyDescent="0.25">
      <c r="A167" s="300"/>
      <c r="B167" s="241"/>
      <c r="C167" s="308" t="s">
        <v>168</v>
      </c>
      <c r="D167" s="290"/>
      <c r="E167" s="290"/>
      <c r="F167" s="290"/>
      <c r="G167" s="290"/>
      <c r="H167" s="290"/>
      <c r="I167" s="291"/>
      <c r="J167" s="243">
        <v>280000</v>
      </c>
      <c r="K167" s="201"/>
      <c r="L167" s="243">
        <v>280000</v>
      </c>
      <c r="M167" s="201"/>
      <c r="N167" s="299">
        <v>9274</v>
      </c>
      <c r="O167" s="246">
        <v>3.31</v>
      </c>
      <c r="P167" s="197"/>
    </row>
    <row r="168" spans="1:16" ht="13.7" customHeight="1" x14ac:dyDescent="0.25">
      <c r="A168" s="300"/>
      <c r="B168" s="241"/>
      <c r="C168" s="313" t="s">
        <v>0</v>
      </c>
      <c r="D168" s="281" t="s">
        <v>557</v>
      </c>
      <c r="E168" s="290"/>
      <c r="F168" s="290"/>
      <c r="G168" s="290"/>
      <c r="H168" s="290"/>
      <c r="I168" s="291"/>
      <c r="J168" s="251">
        <v>280000</v>
      </c>
      <c r="K168" s="201"/>
      <c r="L168" s="251">
        <v>280000</v>
      </c>
      <c r="M168" s="201"/>
      <c r="N168" s="282">
        <v>9274</v>
      </c>
      <c r="O168" s="254">
        <v>3.31</v>
      </c>
      <c r="P168" s="197"/>
    </row>
    <row r="169" spans="1:16" ht="13.7" customHeight="1" x14ac:dyDescent="0.25">
      <c r="A169" s="300"/>
      <c r="B169" s="241"/>
      <c r="C169" s="247"/>
      <c r="D169" s="274" t="s">
        <v>0</v>
      </c>
      <c r="E169" s="260" t="s">
        <v>581</v>
      </c>
      <c r="F169" s="290"/>
      <c r="G169" s="290"/>
      <c r="H169" s="290"/>
      <c r="I169" s="291"/>
      <c r="J169" s="200">
        <v>60000</v>
      </c>
      <c r="K169" s="201"/>
      <c r="L169" s="200">
        <v>60000</v>
      </c>
      <c r="M169" s="201"/>
      <c r="N169" s="220">
        <v>5826</v>
      </c>
      <c r="O169" s="196">
        <v>9.7100000000000009</v>
      </c>
      <c r="P169" s="197"/>
    </row>
    <row r="170" spans="1:16" ht="13.7" customHeight="1" x14ac:dyDescent="0.25">
      <c r="A170" s="300"/>
      <c r="B170" s="241"/>
      <c r="C170" s="247"/>
      <c r="D170" s="259"/>
      <c r="E170" s="260" t="s">
        <v>591</v>
      </c>
      <c r="F170" s="290"/>
      <c r="G170" s="290"/>
      <c r="H170" s="290"/>
      <c r="I170" s="291"/>
      <c r="J170" s="200">
        <v>20000</v>
      </c>
      <c r="K170" s="201"/>
      <c r="L170" s="200">
        <v>20000</v>
      </c>
      <c r="M170" s="201"/>
      <c r="N170" s="220">
        <v>3441</v>
      </c>
      <c r="O170" s="336">
        <v>17.21</v>
      </c>
      <c r="P170" s="337"/>
    </row>
    <row r="171" spans="1:16" ht="13.7" customHeight="1" x14ac:dyDescent="0.25">
      <c r="A171" s="284" t="s">
        <v>0</v>
      </c>
      <c r="B171" s="239"/>
      <c r="C171" s="239"/>
      <c r="D171" s="285"/>
      <c r="E171" s="260" t="s">
        <v>559</v>
      </c>
      <c r="F171" s="290"/>
      <c r="G171" s="290"/>
      <c r="H171" s="290"/>
      <c r="I171" s="291"/>
      <c r="J171" s="200">
        <v>0</v>
      </c>
      <c r="K171" s="201"/>
      <c r="L171" s="200">
        <v>0</v>
      </c>
      <c r="M171" s="201"/>
      <c r="N171" s="220">
        <v>6</v>
      </c>
      <c r="O171" s="196">
        <v>0</v>
      </c>
      <c r="P171" s="197"/>
    </row>
    <row r="172" spans="1:16" ht="27.75" customHeight="1" x14ac:dyDescent="0.25">
      <c r="A172" s="238"/>
      <c r="B172" s="239"/>
      <c r="C172" s="239"/>
      <c r="D172" s="285"/>
      <c r="E172" s="260" t="s">
        <v>562</v>
      </c>
      <c r="F172" s="290"/>
      <c r="G172" s="290"/>
      <c r="H172" s="290"/>
      <c r="I172" s="291"/>
      <c r="J172" s="200">
        <v>200000</v>
      </c>
      <c r="K172" s="201"/>
      <c r="L172" s="200">
        <v>200000</v>
      </c>
      <c r="M172" s="201"/>
      <c r="N172" s="220">
        <v>0</v>
      </c>
      <c r="O172" s="196">
        <v>0</v>
      </c>
      <c r="P172" s="197"/>
    </row>
    <row r="173" spans="1:16" ht="13.7" customHeight="1" x14ac:dyDescent="0.25">
      <c r="A173" s="284" t="s">
        <v>0</v>
      </c>
      <c r="B173" s="239"/>
      <c r="C173" s="308" t="s">
        <v>170</v>
      </c>
      <c r="D173" s="290"/>
      <c r="E173" s="290"/>
      <c r="F173" s="290"/>
      <c r="G173" s="290"/>
      <c r="H173" s="290"/>
      <c r="I173" s="291"/>
      <c r="J173" s="243">
        <v>100000</v>
      </c>
      <c r="K173" s="201"/>
      <c r="L173" s="243">
        <v>100000</v>
      </c>
      <c r="M173" s="201"/>
      <c r="N173" s="299">
        <v>0</v>
      </c>
      <c r="O173" s="246">
        <v>0</v>
      </c>
      <c r="P173" s="197"/>
    </row>
    <row r="174" spans="1:16" ht="13.7" customHeight="1" x14ac:dyDescent="0.25">
      <c r="A174" s="238"/>
      <c r="B174" s="239"/>
      <c r="C174" s="313" t="s">
        <v>0</v>
      </c>
      <c r="D174" s="281" t="s">
        <v>557</v>
      </c>
      <c r="E174" s="290"/>
      <c r="F174" s="290"/>
      <c r="G174" s="290"/>
      <c r="H174" s="290"/>
      <c r="I174" s="291"/>
      <c r="J174" s="251">
        <v>100000</v>
      </c>
      <c r="K174" s="201"/>
      <c r="L174" s="251">
        <v>100000</v>
      </c>
      <c r="M174" s="201"/>
      <c r="N174" s="282">
        <v>0</v>
      </c>
      <c r="O174" s="254">
        <v>0</v>
      </c>
      <c r="P174" s="197"/>
    </row>
    <row r="175" spans="1:16" ht="30.75" customHeight="1" x14ac:dyDescent="0.25">
      <c r="A175" s="333"/>
      <c r="B175" s="334"/>
      <c r="C175" s="307"/>
      <c r="D175" s="311" t="s">
        <v>0</v>
      </c>
      <c r="E175" s="260" t="s">
        <v>562</v>
      </c>
      <c r="F175" s="261"/>
      <c r="G175" s="261"/>
      <c r="H175" s="261"/>
      <c r="I175" s="262"/>
      <c r="J175" s="200">
        <v>100000</v>
      </c>
      <c r="K175" s="201"/>
      <c r="L175" s="200">
        <v>100000</v>
      </c>
      <c r="M175" s="201"/>
      <c r="N175" s="220">
        <v>0</v>
      </c>
      <c r="O175" s="196">
        <v>0</v>
      </c>
      <c r="P175" s="197"/>
    </row>
    <row r="176" spans="1:16" ht="13.7" customHeight="1" x14ac:dyDescent="0.25">
      <c r="A176" s="230" t="s">
        <v>176</v>
      </c>
      <c r="B176" s="231"/>
      <c r="C176" s="231"/>
      <c r="D176" s="231"/>
      <c r="E176" s="231"/>
      <c r="F176" s="231"/>
      <c r="G176" s="231"/>
      <c r="H176" s="231"/>
      <c r="I176" s="232"/>
      <c r="J176" s="233">
        <v>2588797</v>
      </c>
      <c r="K176" s="234"/>
      <c r="L176" s="233">
        <v>2591650</v>
      </c>
      <c r="M176" s="234"/>
      <c r="N176" s="235">
        <v>483143</v>
      </c>
      <c r="O176" s="236">
        <v>18.64</v>
      </c>
      <c r="P176" s="237"/>
    </row>
    <row r="177" spans="1:16" ht="13.7" customHeight="1" x14ac:dyDescent="0.25">
      <c r="A177" s="331" t="s">
        <v>0</v>
      </c>
      <c r="B177" s="335"/>
      <c r="C177" s="308" t="s">
        <v>177</v>
      </c>
      <c r="D177" s="261"/>
      <c r="E177" s="261"/>
      <c r="F177" s="261"/>
      <c r="G177" s="261"/>
      <c r="H177" s="261"/>
      <c r="I177" s="262"/>
      <c r="J177" s="243">
        <v>610250</v>
      </c>
      <c r="K177" s="201"/>
      <c r="L177" s="243">
        <v>610250</v>
      </c>
      <c r="M177" s="201"/>
      <c r="N177" s="299">
        <v>191015</v>
      </c>
      <c r="O177" s="246">
        <v>31.3</v>
      </c>
      <c r="P177" s="197"/>
    </row>
    <row r="178" spans="1:16" ht="13.7" customHeight="1" x14ac:dyDescent="0.25">
      <c r="A178" s="300"/>
      <c r="B178" s="241"/>
      <c r="C178" s="313" t="s">
        <v>0</v>
      </c>
      <c r="D178" s="281" t="s">
        <v>557</v>
      </c>
      <c r="E178" s="261"/>
      <c r="F178" s="261"/>
      <c r="G178" s="261"/>
      <c r="H178" s="261"/>
      <c r="I178" s="262"/>
      <c r="J178" s="251">
        <v>610250</v>
      </c>
      <c r="K178" s="201"/>
      <c r="L178" s="251">
        <v>610250</v>
      </c>
      <c r="M178" s="201"/>
      <c r="N178" s="282">
        <v>191015</v>
      </c>
      <c r="O178" s="254">
        <v>31.3</v>
      </c>
      <c r="P178" s="197"/>
    </row>
    <row r="179" spans="1:16" ht="28.5" customHeight="1" x14ac:dyDescent="0.25">
      <c r="A179" s="300"/>
      <c r="B179" s="241"/>
      <c r="C179" s="247"/>
      <c r="D179" s="274" t="s">
        <v>0</v>
      </c>
      <c r="E179" s="260" t="s">
        <v>562</v>
      </c>
      <c r="F179" s="261"/>
      <c r="G179" s="261"/>
      <c r="H179" s="261"/>
      <c r="I179" s="262"/>
      <c r="J179" s="200">
        <v>563000</v>
      </c>
      <c r="K179" s="201"/>
      <c r="L179" s="200">
        <v>563000</v>
      </c>
      <c r="M179" s="201"/>
      <c r="N179" s="220">
        <v>175937</v>
      </c>
      <c r="O179" s="196">
        <v>31.25</v>
      </c>
      <c r="P179" s="197"/>
    </row>
    <row r="180" spans="1:16" ht="27" customHeight="1" x14ac:dyDescent="0.25">
      <c r="A180" s="300"/>
      <c r="B180" s="241"/>
      <c r="C180" s="247"/>
      <c r="D180" s="259"/>
      <c r="E180" s="260" t="s">
        <v>602</v>
      </c>
      <c r="F180" s="261"/>
      <c r="G180" s="261"/>
      <c r="H180" s="261"/>
      <c r="I180" s="262"/>
      <c r="J180" s="200">
        <v>46000</v>
      </c>
      <c r="K180" s="201"/>
      <c r="L180" s="200">
        <v>46000</v>
      </c>
      <c r="M180" s="201"/>
      <c r="N180" s="220">
        <v>14375</v>
      </c>
      <c r="O180" s="196">
        <v>31.25</v>
      </c>
      <c r="P180" s="197"/>
    </row>
    <row r="181" spans="1:16" ht="24.95" customHeight="1" x14ac:dyDescent="0.25">
      <c r="A181" s="300"/>
      <c r="B181" s="241"/>
      <c r="C181" s="307"/>
      <c r="D181" s="279"/>
      <c r="E181" s="260" t="s">
        <v>563</v>
      </c>
      <c r="F181" s="261"/>
      <c r="G181" s="261"/>
      <c r="H181" s="261"/>
      <c r="I181" s="262"/>
      <c r="J181" s="200">
        <v>1250</v>
      </c>
      <c r="K181" s="201"/>
      <c r="L181" s="200">
        <v>1250</v>
      </c>
      <c r="M181" s="201"/>
      <c r="N181" s="220">
        <v>703</v>
      </c>
      <c r="O181" s="196">
        <v>56.2</v>
      </c>
      <c r="P181" s="197"/>
    </row>
    <row r="182" spans="1:16" ht="13.7" customHeight="1" x14ac:dyDescent="0.25">
      <c r="A182" s="300"/>
      <c r="B182" s="241"/>
      <c r="C182" s="308" t="s">
        <v>185</v>
      </c>
      <c r="D182" s="261"/>
      <c r="E182" s="261"/>
      <c r="F182" s="261"/>
      <c r="G182" s="261"/>
      <c r="H182" s="261"/>
      <c r="I182" s="262"/>
      <c r="J182" s="243">
        <v>0</v>
      </c>
      <c r="K182" s="201"/>
      <c r="L182" s="243">
        <v>0</v>
      </c>
      <c r="M182" s="201"/>
      <c r="N182" s="299">
        <v>1</v>
      </c>
      <c r="O182" s="246">
        <v>0</v>
      </c>
      <c r="P182" s="197"/>
    </row>
    <row r="183" spans="1:16" ht="13.7" customHeight="1" x14ac:dyDescent="0.25">
      <c r="A183" s="300"/>
      <c r="B183" s="241"/>
      <c r="C183" s="313" t="s">
        <v>0</v>
      </c>
      <c r="D183" s="281" t="s">
        <v>557</v>
      </c>
      <c r="E183" s="261"/>
      <c r="F183" s="261"/>
      <c r="G183" s="261"/>
      <c r="H183" s="261"/>
      <c r="I183" s="262"/>
      <c r="J183" s="251">
        <v>0</v>
      </c>
      <c r="K183" s="201"/>
      <c r="L183" s="251">
        <v>0</v>
      </c>
      <c r="M183" s="201"/>
      <c r="N183" s="282">
        <v>1</v>
      </c>
      <c r="O183" s="254">
        <v>0</v>
      </c>
      <c r="P183" s="197"/>
    </row>
    <row r="184" spans="1:16" ht="13.7" customHeight="1" x14ac:dyDescent="0.25">
      <c r="A184" s="300"/>
      <c r="B184" s="241"/>
      <c r="C184" s="307"/>
      <c r="D184" s="311" t="s">
        <v>0</v>
      </c>
      <c r="E184" s="260" t="s">
        <v>560</v>
      </c>
      <c r="F184" s="261"/>
      <c r="G184" s="261"/>
      <c r="H184" s="261"/>
      <c r="I184" s="262"/>
      <c r="J184" s="200">
        <v>0</v>
      </c>
      <c r="K184" s="201"/>
      <c r="L184" s="200">
        <v>0</v>
      </c>
      <c r="M184" s="201"/>
      <c r="N184" s="220">
        <v>1</v>
      </c>
      <c r="O184" s="196">
        <v>0</v>
      </c>
      <c r="P184" s="197"/>
    </row>
    <row r="185" spans="1:16" ht="13.7" customHeight="1" x14ac:dyDescent="0.25">
      <c r="A185" s="300"/>
      <c r="B185" s="241"/>
      <c r="C185" s="308" t="s">
        <v>190</v>
      </c>
      <c r="D185" s="261"/>
      <c r="E185" s="261"/>
      <c r="F185" s="261"/>
      <c r="G185" s="261"/>
      <c r="H185" s="261"/>
      <c r="I185" s="262"/>
      <c r="J185" s="243">
        <v>1486824</v>
      </c>
      <c r="K185" s="201"/>
      <c r="L185" s="243">
        <v>1489677</v>
      </c>
      <c r="M185" s="201"/>
      <c r="N185" s="299">
        <v>164033</v>
      </c>
      <c r="O185" s="246">
        <v>11.01</v>
      </c>
      <c r="P185" s="197"/>
    </row>
    <row r="186" spans="1:16" ht="13.7" customHeight="1" x14ac:dyDescent="0.25">
      <c r="A186" s="300"/>
      <c r="B186" s="241"/>
      <c r="C186" s="313" t="s">
        <v>0</v>
      </c>
      <c r="D186" s="281" t="s">
        <v>557</v>
      </c>
      <c r="E186" s="261"/>
      <c r="F186" s="261"/>
      <c r="G186" s="261"/>
      <c r="H186" s="261"/>
      <c r="I186" s="262"/>
      <c r="J186" s="251">
        <v>1486824</v>
      </c>
      <c r="K186" s="201"/>
      <c r="L186" s="251">
        <v>1489677</v>
      </c>
      <c r="M186" s="201"/>
      <c r="N186" s="282">
        <v>154913</v>
      </c>
      <c r="O186" s="254">
        <v>10.4</v>
      </c>
      <c r="P186" s="197"/>
    </row>
    <row r="187" spans="1:16" ht="13.7" customHeight="1" x14ac:dyDescent="0.25">
      <c r="A187" s="300"/>
      <c r="B187" s="241"/>
      <c r="C187" s="247"/>
      <c r="D187" s="274" t="s">
        <v>0</v>
      </c>
      <c r="E187" s="260" t="s">
        <v>597</v>
      </c>
      <c r="F187" s="261"/>
      <c r="G187" s="261"/>
      <c r="H187" s="261"/>
      <c r="I187" s="262"/>
      <c r="J187" s="200">
        <v>0</v>
      </c>
      <c r="K187" s="201"/>
      <c r="L187" s="200">
        <v>0</v>
      </c>
      <c r="M187" s="201"/>
      <c r="N187" s="220">
        <v>4296</v>
      </c>
      <c r="O187" s="196">
        <v>0</v>
      </c>
      <c r="P187" s="197"/>
    </row>
    <row r="188" spans="1:16" ht="13.7" customHeight="1" x14ac:dyDescent="0.25">
      <c r="A188" s="300"/>
      <c r="B188" s="241"/>
      <c r="C188" s="247"/>
      <c r="D188" s="259"/>
      <c r="E188" s="260" t="s">
        <v>559</v>
      </c>
      <c r="F188" s="261"/>
      <c r="G188" s="261"/>
      <c r="H188" s="261"/>
      <c r="I188" s="262"/>
      <c r="J188" s="200">
        <v>0</v>
      </c>
      <c r="K188" s="201"/>
      <c r="L188" s="200">
        <v>0</v>
      </c>
      <c r="M188" s="201"/>
      <c r="N188" s="220">
        <v>479</v>
      </c>
      <c r="O188" s="196">
        <v>0</v>
      </c>
      <c r="P188" s="197"/>
    </row>
    <row r="189" spans="1:16" ht="13.7" customHeight="1" x14ac:dyDescent="0.25">
      <c r="A189" s="300"/>
      <c r="B189" s="241"/>
      <c r="C189" s="247"/>
      <c r="D189" s="259"/>
      <c r="E189" s="260" t="s">
        <v>560</v>
      </c>
      <c r="F189" s="261"/>
      <c r="G189" s="261"/>
      <c r="H189" s="261"/>
      <c r="I189" s="262"/>
      <c r="J189" s="200">
        <v>122000</v>
      </c>
      <c r="K189" s="201"/>
      <c r="L189" s="200">
        <v>122000</v>
      </c>
      <c r="M189" s="201"/>
      <c r="N189" s="303">
        <v>147285</v>
      </c>
      <c r="O189" s="196">
        <v>120.73</v>
      </c>
      <c r="P189" s="197"/>
    </row>
    <row r="190" spans="1:16" ht="39" customHeight="1" x14ac:dyDescent="0.25">
      <c r="A190" s="300"/>
      <c r="B190" s="241"/>
      <c r="C190" s="247"/>
      <c r="D190" s="259"/>
      <c r="E190" s="260" t="s">
        <v>583</v>
      </c>
      <c r="F190" s="261"/>
      <c r="G190" s="261"/>
      <c r="H190" s="261"/>
      <c r="I190" s="262"/>
      <c r="J190" s="200">
        <v>1160100</v>
      </c>
      <c r="K190" s="201"/>
      <c r="L190" s="200">
        <v>1160100</v>
      </c>
      <c r="M190" s="201"/>
      <c r="N190" s="220">
        <v>0</v>
      </c>
      <c r="O190" s="196">
        <v>0</v>
      </c>
      <c r="P190" s="197"/>
    </row>
    <row r="191" spans="1:16" ht="39.75" customHeight="1" x14ac:dyDescent="0.25">
      <c r="A191" s="300"/>
      <c r="B191" s="241"/>
      <c r="C191" s="247"/>
      <c r="D191" s="259"/>
      <c r="E191" s="260" t="s">
        <v>584</v>
      </c>
      <c r="F191" s="261"/>
      <c r="G191" s="261"/>
      <c r="H191" s="261"/>
      <c r="I191" s="262"/>
      <c r="J191" s="200">
        <v>204724</v>
      </c>
      <c r="K191" s="201"/>
      <c r="L191" s="200">
        <v>204724</v>
      </c>
      <c r="M191" s="201"/>
      <c r="N191" s="220">
        <v>0</v>
      </c>
      <c r="O191" s="196">
        <v>0</v>
      </c>
      <c r="P191" s="197"/>
    </row>
    <row r="192" spans="1:16" ht="39" customHeight="1" x14ac:dyDescent="0.25">
      <c r="A192" s="300"/>
      <c r="B192" s="241"/>
      <c r="C192" s="247"/>
      <c r="D192" s="259"/>
      <c r="E192" s="260" t="s">
        <v>603</v>
      </c>
      <c r="F192" s="261"/>
      <c r="G192" s="261"/>
      <c r="H192" s="261"/>
      <c r="I192" s="262"/>
      <c r="J192" s="200">
        <v>0</v>
      </c>
      <c r="K192" s="201"/>
      <c r="L192" s="200">
        <v>2425</v>
      </c>
      <c r="M192" s="201"/>
      <c r="N192" s="220">
        <v>2425</v>
      </c>
      <c r="O192" s="336">
        <v>99.99</v>
      </c>
      <c r="P192" s="337"/>
    </row>
    <row r="193" spans="1:16" ht="39.75" customHeight="1" x14ac:dyDescent="0.25">
      <c r="A193" s="284" t="s">
        <v>0</v>
      </c>
      <c r="B193" s="239"/>
      <c r="C193" s="239"/>
      <c r="D193" s="285"/>
      <c r="E193" s="260" t="s">
        <v>604</v>
      </c>
      <c r="F193" s="290"/>
      <c r="G193" s="290"/>
      <c r="H193" s="290"/>
      <c r="I193" s="291"/>
      <c r="J193" s="200">
        <v>0</v>
      </c>
      <c r="K193" s="201"/>
      <c r="L193" s="200">
        <v>428</v>
      </c>
      <c r="M193" s="201"/>
      <c r="N193" s="220">
        <v>428</v>
      </c>
      <c r="O193" s="196">
        <v>99.98</v>
      </c>
      <c r="P193" s="197"/>
    </row>
    <row r="194" spans="1:16" ht="13.7" customHeight="1" x14ac:dyDescent="0.25">
      <c r="A194" s="284" t="s">
        <v>0</v>
      </c>
      <c r="B194" s="239"/>
      <c r="C194" s="239"/>
      <c r="D194" s="281" t="s">
        <v>564</v>
      </c>
      <c r="E194" s="290"/>
      <c r="F194" s="290"/>
      <c r="G194" s="290"/>
      <c r="H194" s="290"/>
      <c r="I194" s="291"/>
      <c r="J194" s="251">
        <v>0</v>
      </c>
      <c r="K194" s="201"/>
      <c r="L194" s="251">
        <v>0</v>
      </c>
      <c r="M194" s="201"/>
      <c r="N194" s="282">
        <v>9120</v>
      </c>
      <c r="O194" s="254">
        <v>0</v>
      </c>
      <c r="P194" s="197"/>
    </row>
    <row r="195" spans="1:16" ht="13.7" customHeight="1" x14ac:dyDescent="0.25">
      <c r="A195" s="238"/>
      <c r="B195" s="239"/>
      <c r="C195" s="239"/>
      <c r="D195" s="311" t="s">
        <v>0</v>
      </c>
      <c r="E195" s="260" t="s">
        <v>592</v>
      </c>
      <c r="F195" s="261"/>
      <c r="G195" s="261"/>
      <c r="H195" s="261"/>
      <c r="I195" s="262"/>
      <c r="J195" s="200">
        <v>0</v>
      </c>
      <c r="K195" s="201"/>
      <c r="L195" s="200">
        <v>0</v>
      </c>
      <c r="M195" s="201"/>
      <c r="N195" s="220">
        <v>9120</v>
      </c>
      <c r="O195" s="196">
        <v>0</v>
      </c>
      <c r="P195" s="197"/>
    </row>
    <row r="196" spans="1:16" ht="13.7" customHeight="1" x14ac:dyDescent="0.25">
      <c r="A196" s="284" t="s">
        <v>0</v>
      </c>
      <c r="B196" s="241"/>
      <c r="C196" s="308" t="s">
        <v>205</v>
      </c>
      <c r="D196" s="261"/>
      <c r="E196" s="261"/>
      <c r="F196" s="261"/>
      <c r="G196" s="261"/>
      <c r="H196" s="261"/>
      <c r="I196" s="262"/>
      <c r="J196" s="243">
        <v>0</v>
      </c>
      <c r="K196" s="201"/>
      <c r="L196" s="243">
        <v>0</v>
      </c>
      <c r="M196" s="201"/>
      <c r="N196" s="299">
        <v>1195</v>
      </c>
      <c r="O196" s="246">
        <v>0</v>
      </c>
      <c r="P196" s="197"/>
    </row>
    <row r="197" spans="1:16" ht="13.7" customHeight="1" x14ac:dyDescent="0.25">
      <c r="A197" s="300"/>
      <c r="B197" s="241"/>
      <c r="C197" s="313" t="s">
        <v>0</v>
      </c>
      <c r="D197" s="281" t="s">
        <v>557</v>
      </c>
      <c r="E197" s="261"/>
      <c r="F197" s="261"/>
      <c r="G197" s="261"/>
      <c r="H197" s="261"/>
      <c r="I197" s="262"/>
      <c r="J197" s="251">
        <v>0</v>
      </c>
      <c r="K197" s="201"/>
      <c r="L197" s="251">
        <v>0</v>
      </c>
      <c r="M197" s="201"/>
      <c r="N197" s="282">
        <v>1195</v>
      </c>
      <c r="O197" s="254">
        <v>0</v>
      </c>
      <c r="P197" s="197"/>
    </row>
    <row r="198" spans="1:16" ht="13.7" customHeight="1" x14ac:dyDescent="0.25">
      <c r="A198" s="300"/>
      <c r="B198" s="241"/>
      <c r="C198" s="247"/>
      <c r="D198" s="274" t="s">
        <v>0</v>
      </c>
      <c r="E198" s="260" t="s">
        <v>559</v>
      </c>
      <c r="F198" s="261"/>
      <c r="G198" s="261"/>
      <c r="H198" s="261"/>
      <c r="I198" s="262"/>
      <c r="J198" s="200">
        <v>0</v>
      </c>
      <c r="K198" s="201"/>
      <c r="L198" s="200">
        <v>0</v>
      </c>
      <c r="M198" s="201"/>
      <c r="N198" s="220">
        <v>418</v>
      </c>
      <c r="O198" s="196">
        <v>0</v>
      </c>
      <c r="P198" s="197"/>
    </row>
    <row r="199" spans="1:16" ht="13.7" customHeight="1" x14ac:dyDescent="0.25">
      <c r="A199" s="300"/>
      <c r="B199" s="241"/>
      <c r="C199" s="307"/>
      <c r="D199" s="279"/>
      <c r="E199" s="260" t="s">
        <v>560</v>
      </c>
      <c r="F199" s="261"/>
      <c r="G199" s="261"/>
      <c r="H199" s="261"/>
      <c r="I199" s="262"/>
      <c r="J199" s="200">
        <v>0</v>
      </c>
      <c r="K199" s="201"/>
      <c r="L199" s="200">
        <v>0</v>
      </c>
      <c r="M199" s="201"/>
      <c r="N199" s="220">
        <v>777</v>
      </c>
      <c r="O199" s="196">
        <v>0</v>
      </c>
      <c r="P199" s="197"/>
    </row>
    <row r="200" spans="1:16" ht="13.7" customHeight="1" x14ac:dyDescent="0.25">
      <c r="A200" s="300"/>
      <c r="B200" s="241"/>
      <c r="C200" s="308" t="s">
        <v>207</v>
      </c>
      <c r="D200" s="261"/>
      <c r="E200" s="261"/>
      <c r="F200" s="261"/>
      <c r="G200" s="261"/>
      <c r="H200" s="261"/>
      <c r="I200" s="262"/>
      <c r="J200" s="243">
        <v>489440</v>
      </c>
      <c r="K200" s="201"/>
      <c r="L200" s="243">
        <v>489440</v>
      </c>
      <c r="M200" s="201"/>
      <c r="N200" s="299">
        <v>122358</v>
      </c>
      <c r="O200" s="246">
        <v>25</v>
      </c>
      <c r="P200" s="197"/>
    </row>
    <row r="201" spans="1:16" ht="13.7" customHeight="1" x14ac:dyDescent="0.25">
      <c r="A201" s="300"/>
      <c r="B201" s="241"/>
      <c r="C201" s="313" t="s">
        <v>0</v>
      </c>
      <c r="D201" s="281" t="s">
        <v>557</v>
      </c>
      <c r="E201" s="261"/>
      <c r="F201" s="261"/>
      <c r="G201" s="261"/>
      <c r="H201" s="261"/>
      <c r="I201" s="262"/>
      <c r="J201" s="251">
        <v>489440</v>
      </c>
      <c r="K201" s="201"/>
      <c r="L201" s="251">
        <v>489440</v>
      </c>
      <c r="M201" s="201"/>
      <c r="N201" s="282">
        <v>122358</v>
      </c>
      <c r="O201" s="254">
        <v>25</v>
      </c>
      <c r="P201" s="197"/>
    </row>
    <row r="202" spans="1:16" ht="13.7" customHeight="1" x14ac:dyDescent="0.25">
      <c r="A202" s="300"/>
      <c r="B202" s="241"/>
      <c r="C202" s="247"/>
      <c r="D202" s="274" t="s">
        <v>0</v>
      </c>
      <c r="E202" s="260" t="s">
        <v>559</v>
      </c>
      <c r="F202" s="261"/>
      <c r="G202" s="261"/>
      <c r="H202" s="261"/>
      <c r="I202" s="262"/>
      <c r="J202" s="200">
        <v>0</v>
      </c>
      <c r="K202" s="201"/>
      <c r="L202" s="200">
        <v>0</v>
      </c>
      <c r="M202" s="201"/>
      <c r="N202" s="303">
        <v>358</v>
      </c>
      <c r="O202" s="196">
        <v>0</v>
      </c>
      <c r="P202" s="197"/>
    </row>
    <row r="203" spans="1:16" ht="39.75" customHeight="1" x14ac:dyDescent="0.25">
      <c r="A203" s="300"/>
      <c r="B203" s="241"/>
      <c r="C203" s="247"/>
      <c r="D203" s="259"/>
      <c r="E203" s="260" t="s">
        <v>585</v>
      </c>
      <c r="F203" s="261"/>
      <c r="G203" s="261"/>
      <c r="H203" s="261"/>
      <c r="I203" s="262"/>
      <c r="J203" s="200">
        <v>416024</v>
      </c>
      <c r="K203" s="201"/>
      <c r="L203" s="200">
        <v>416024</v>
      </c>
      <c r="M203" s="201"/>
      <c r="N203" s="220">
        <v>103700</v>
      </c>
      <c r="O203" s="196">
        <v>24.93</v>
      </c>
      <c r="P203" s="197"/>
    </row>
    <row r="204" spans="1:16" ht="39" customHeight="1" x14ac:dyDescent="0.25">
      <c r="A204" s="300"/>
      <c r="B204" s="241"/>
      <c r="C204" s="307"/>
      <c r="D204" s="279"/>
      <c r="E204" s="260" t="s">
        <v>584</v>
      </c>
      <c r="F204" s="261"/>
      <c r="G204" s="261"/>
      <c r="H204" s="261"/>
      <c r="I204" s="262"/>
      <c r="J204" s="200">
        <v>73416</v>
      </c>
      <c r="K204" s="201"/>
      <c r="L204" s="200">
        <v>73416</v>
      </c>
      <c r="M204" s="201"/>
      <c r="N204" s="220">
        <v>18300</v>
      </c>
      <c r="O204" s="196">
        <v>24.93</v>
      </c>
      <c r="P204" s="197"/>
    </row>
    <row r="205" spans="1:16" ht="13.7" customHeight="1" x14ac:dyDescent="0.25">
      <c r="A205" s="300"/>
      <c r="B205" s="241"/>
      <c r="C205" s="308" t="s">
        <v>213</v>
      </c>
      <c r="D205" s="261"/>
      <c r="E205" s="261"/>
      <c r="F205" s="261"/>
      <c r="G205" s="261"/>
      <c r="H205" s="261"/>
      <c r="I205" s="262"/>
      <c r="J205" s="243">
        <v>2283</v>
      </c>
      <c r="K205" s="201"/>
      <c r="L205" s="243">
        <v>2283</v>
      </c>
      <c r="M205" s="201"/>
      <c r="N205" s="299">
        <v>4542</v>
      </c>
      <c r="O205" s="246">
        <v>198.94</v>
      </c>
      <c r="P205" s="197"/>
    </row>
    <row r="206" spans="1:16" ht="13.7" customHeight="1" x14ac:dyDescent="0.25">
      <c r="A206" s="300"/>
      <c r="B206" s="241"/>
      <c r="C206" s="313" t="s">
        <v>0</v>
      </c>
      <c r="D206" s="281" t="s">
        <v>557</v>
      </c>
      <c r="E206" s="261"/>
      <c r="F206" s="261"/>
      <c r="G206" s="261"/>
      <c r="H206" s="261"/>
      <c r="I206" s="262"/>
      <c r="J206" s="251">
        <v>2283</v>
      </c>
      <c r="K206" s="201"/>
      <c r="L206" s="251">
        <v>2283</v>
      </c>
      <c r="M206" s="201"/>
      <c r="N206" s="282">
        <v>4542</v>
      </c>
      <c r="O206" s="254">
        <v>198.94</v>
      </c>
      <c r="P206" s="197"/>
    </row>
    <row r="207" spans="1:16" ht="38.25" customHeight="1" x14ac:dyDescent="0.25">
      <c r="A207" s="300"/>
      <c r="B207" s="241"/>
      <c r="C207" s="247"/>
      <c r="D207" s="274" t="s">
        <v>0</v>
      </c>
      <c r="E207" s="265" t="s">
        <v>589</v>
      </c>
      <c r="F207" s="266"/>
      <c r="G207" s="266"/>
      <c r="H207" s="266"/>
      <c r="I207" s="267"/>
      <c r="J207" s="200">
        <v>0</v>
      </c>
      <c r="K207" s="201"/>
      <c r="L207" s="200">
        <v>0</v>
      </c>
      <c r="M207" s="201"/>
      <c r="N207" s="220">
        <v>62</v>
      </c>
      <c r="O207" s="196">
        <v>0</v>
      </c>
      <c r="P207" s="197"/>
    </row>
    <row r="208" spans="1:16" ht="13.7" customHeight="1" x14ac:dyDescent="0.25">
      <c r="A208" s="300"/>
      <c r="B208" s="241"/>
      <c r="C208" s="247"/>
      <c r="D208" s="259"/>
      <c r="E208" s="278" t="s">
        <v>559</v>
      </c>
      <c r="F208" s="249"/>
      <c r="G208" s="249"/>
      <c r="H208" s="249"/>
      <c r="I208" s="250"/>
      <c r="J208" s="200">
        <v>0</v>
      </c>
      <c r="K208" s="201"/>
      <c r="L208" s="200">
        <v>0</v>
      </c>
      <c r="M208" s="201"/>
      <c r="N208" s="220">
        <v>11</v>
      </c>
      <c r="O208" s="196">
        <v>0</v>
      </c>
      <c r="P208" s="197"/>
    </row>
    <row r="209" spans="1:16" ht="13.7" customHeight="1" x14ac:dyDescent="0.25">
      <c r="A209" s="300"/>
      <c r="B209" s="241"/>
      <c r="C209" s="247"/>
      <c r="D209" s="259"/>
      <c r="E209" s="280" t="s">
        <v>560</v>
      </c>
      <c r="F209" s="272"/>
      <c r="G209" s="272"/>
      <c r="H209" s="272"/>
      <c r="I209" s="273"/>
      <c r="J209" s="200">
        <v>0</v>
      </c>
      <c r="K209" s="201"/>
      <c r="L209" s="200">
        <v>0</v>
      </c>
      <c r="M209" s="201"/>
      <c r="N209" s="220">
        <v>1990</v>
      </c>
      <c r="O209" s="196">
        <v>0</v>
      </c>
      <c r="P209" s="197"/>
    </row>
    <row r="210" spans="1:16" ht="37.5" customHeight="1" x14ac:dyDescent="0.25">
      <c r="A210" s="300"/>
      <c r="B210" s="241"/>
      <c r="C210" s="247"/>
      <c r="D210" s="259"/>
      <c r="E210" s="260" t="s">
        <v>585</v>
      </c>
      <c r="F210" s="261"/>
      <c r="G210" s="261"/>
      <c r="H210" s="261"/>
      <c r="I210" s="262"/>
      <c r="J210" s="200">
        <v>2283</v>
      </c>
      <c r="K210" s="201"/>
      <c r="L210" s="200">
        <v>2283</v>
      </c>
      <c r="M210" s="201"/>
      <c r="N210" s="220">
        <v>1192</v>
      </c>
      <c r="O210" s="196">
        <v>52.2</v>
      </c>
      <c r="P210" s="197"/>
    </row>
    <row r="211" spans="1:16" ht="39.75" customHeight="1" x14ac:dyDescent="0.25">
      <c r="A211" s="314"/>
      <c r="B211" s="297"/>
      <c r="C211" s="307"/>
      <c r="D211" s="279"/>
      <c r="E211" s="265" t="s">
        <v>586</v>
      </c>
      <c r="F211" s="266"/>
      <c r="G211" s="266"/>
      <c r="H211" s="266"/>
      <c r="I211" s="267"/>
      <c r="J211" s="200">
        <v>0</v>
      </c>
      <c r="K211" s="201"/>
      <c r="L211" s="200">
        <v>0</v>
      </c>
      <c r="M211" s="201"/>
      <c r="N211" s="220">
        <v>1287</v>
      </c>
      <c r="O211" s="196">
        <v>0</v>
      </c>
      <c r="P211" s="197"/>
    </row>
    <row r="212" spans="1:16" ht="25.5" customHeight="1" x14ac:dyDescent="0.25">
      <c r="A212" s="230" t="s">
        <v>605</v>
      </c>
      <c r="B212" s="231"/>
      <c r="C212" s="231"/>
      <c r="D212" s="231"/>
      <c r="E212" s="231"/>
      <c r="F212" s="231"/>
      <c r="G212" s="231"/>
      <c r="H212" s="231"/>
      <c r="I212" s="232"/>
      <c r="J212" s="233">
        <v>168743495</v>
      </c>
      <c r="K212" s="234"/>
      <c r="L212" s="233">
        <v>169143495</v>
      </c>
      <c r="M212" s="234"/>
      <c r="N212" s="235">
        <v>40362999</v>
      </c>
      <c r="O212" s="236">
        <v>23.86</v>
      </c>
      <c r="P212" s="237"/>
    </row>
    <row r="213" spans="1:16" ht="13.7" customHeight="1" x14ac:dyDescent="0.25">
      <c r="A213" s="331" t="s">
        <v>0</v>
      </c>
      <c r="B213" s="274"/>
      <c r="C213" s="308" t="s">
        <v>606</v>
      </c>
      <c r="D213" s="290"/>
      <c r="E213" s="290"/>
      <c r="F213" s="290"/>
      <c r="G213" s="290"/>
      <c r="H213" s="290"/>
      <c r="I213" s="291"/>
      <c r="J213" s="243">
        <v>3257000</v>
      </c>
      <c r="K213" s="201"/>
      <c r="L213" s="243">
        <v>3657000</v>
      </c>
      <c r="M213" s="201"/>
      <c r="N213" s="299">
        <v>3037282</v>
      </c>
      <c r="O213" s="246">
        <v>83.05</v>
      </c>
      <c r="P213" s="197"/>
    </row>
    <row r="214" spans="1:16" ht="13.7" customHeight="1" x14ac:dyDescent="0.25">
      <c r="A214" s="284" t="s">
        <v>0</v>
      </c>
      <c r="B214" s="239"/>
      <c r="C214" s="239"/>
      <c r="D214" s="338" t="s">
        <v>557</v>
      </c>
      <c r="E214" s="339"/>
      <c r="F214" s="339"/>
      <c r="G214" s="339"/>
      <c r="H214" s="339"/>
      <c r="I214" s="340"/>
      <c r="J214" s="251">
        <v>3257000</v>
      </c>
      <c r="K214" s="201"/>
      <c r="L214" s="251">
        <v>3657000</v>
      </c>
      <c r="M214" s="201"/>
      <c r="N214" s="282">
        <v>3037282</v>
      </c>
      <c r="O214" s="310">
        <v>83.05</v>
      </c>
      <c r="P214" s="289"/>
    </row>
    <row r="215" spans="1:16" ht="13.7" customHeight="1" x14ac:dyDescent="0.25">
      <c r="A215" s="238"/>
      <c r="B215" s="239"/>
      <c r="C215" s="239"/>
      <c r="D215" s="259" t="s">
        <v>0</v>
      </c>
      <c r="E215" s="278" t="s">
        <v>607</v>
      </c>
      <c r="F215" s="249"/>
      <c r="G215" s="249"/>
      <c r="H215" s="249"/>
      <c r="I215" s="250"/>
      <c r="J215" s="200">
        <v>917000</v>
      </c>
      <c r="K215" s="201"/>
      <c r="L215" s="200">
        <v>917000</v>
      </c>
      <c r="M215" s="201"/>
      <c r="N215" s="303">
        <v>594500</v>
      </c>
      <c r="O215" s="196">
        <v>64.83</v>
      </c>
      <c r="P215" s="197"/>
    </row>
    <row r="216" spans="1:16" ht="24.95" customHeight="1" x14ac:dyDescent="0.25">
      <c r="A216" s="238"/>
      <c r="B216" s="239"/>
      <c r="C216" s="239"/>
      <c r="D216" s="259"/>
      <c r="E216" s="280" t="s">
        <v>608</v>
      </c>
      <c r="F216" s="272"/>
      <c r="G216" s="272"/>
      <c r="H216" s="272"/>
      <c r="I216" s="273"/>
      <c r="J216" s="200">
        <v>2300000</v>
      </c>
      <c r="K216" s="201"/>
      <c r="L216" s="200">
        <v>2700000</v>
      </c>
      <c r="M216" s="201"/>
      <c r="N216" s="220">
        <v>2425722</v>
      </c>
      <c r="O216" s="196">
        <v>89.84</v>
      </c>
      <c r="P216" s="197"/>
    </row>
    <row r="217" spans="1:16" ht="13.7" customHeight="1" x14ac:dyDescent="0.25">
      <c r="A217" s="238"/>
      <c r="B217" s="239"/>
      <c r="C217" s="239"/>
      <c r="D217" s="259"/>
      <c r="E217" s="260" t="s">
        <v>581</v>
      </c>
      <c r="F217" s="261"/>
      <c r="G217" s="261"/>
      <c r="H217" s="261"/>
      <c r="I217" s="262"/>
      <c r="J217" s="200">
        <v>40000</v>
      </c>
      <c r="K217" s="201"/>
      <c r="L217" s="200">
        <v>40000</v>
      </c>
      <c r="M217" s="201"/>
      <c r="N217" s="220">
        <v>17043</v>
      </c>
      <c r="O217" s="196">
        <v>42.61</v>
      </c>
      <c r="P217" s="197"/>
    </row>
    <row r="218" spans="1:16" ht="13.7" customHeight="1" x14ac:dyDescent="0.25">
      <c r="A218" s="238"/>
      <c r="B218" s="239"/>
      <c r="C218" s="239"/>
      <c r="D218" s="264"/>
      <c r="E218" s="265" t="s">
        <v>559</v>
      </c>
      <c r="F218" s="266"/>
      <c r="G218" s="266"/>
      <c r="H218" s="266"/>
      <c r="I218" s="267"/>
      <c r="J218" s="200">
        <v>0</v>
      </c>
      <c r="K218" s="201"/>
      <c r="L218" s="200">
        <v>0</v>
      </c>
      <c r="M218" s="201"/>
      <c r="N218" s="220">
        <v>17</v>
      </c>
      <c r="O218" s="196">
        <v>0</v>
      </c>
      <c r="P218" s="197"/>
    </row>
    <row r="219" spans="1:16" ht="13.7" customHeight="1" x14ac:dyDescent="0.25">
      <c r="A219" s="284" t="s">
        <v>0</v>
      </c>
      <c r="B219" s="241"/>
      <c r="C219" s="268" t="s">
        <v>609</v>
      </c>
      <c r="D219" s="269"/>
      <c r="E219" s="269"/>
      <c r="F219" s="269"/>
      <c r="G219" s="269"/>
      <c r="H219" s="269"/>
      <c r="I219" s="270"/>
      <c r="J219" s="243">
        <v>165486495</v>
      </c>
      <c r="K219" s="201"/>
      <c r="L219" s="243">
        <v>165486495</v>
      </c>
      <c r="M219" s="201"/>
      <c r="N219" s="299">
        <v>37325717</v>
      </c>
      <c r="O219" s="246">
        <v>22.56</v>
      </c>
      <c r="P219" s="197"/>
    </row>
    <row r="220" spans="1:16" ht="13.7" customHeight="1" x14ac:dyDescent="0.25">
      <c r="A220" s="300"/>
      <c r="B220" s="241"/>
      <c r="C220" s="247" t="s">
        <v>0</v>
      </c>
      <c r="D220" s="271" t="s">
        <v>557</v>
      </c>
      <c r="E220" s="272"/>
      <c r="F220" s="272"/>
      <c r="G220" s="272"/>
      <c r="H220" s="272"/>
      <c r="I220" s="273"/>
      <c r="J220" s="251">
        <v>165486495</v>
      </c>
      <c r="K220" s="201"/>
      <c r="L220" s="251">
        <v>165486495</v>
      </c>
      <c r="M220" s="201"/>
      <c r="N220" s="282">
        <v>37325717</v>
      </c>
      <c r="O220" s="254">
        <v>22.56</v>
      </c>
      <c r="P220" s="197"/>
    </row>
    <row r="221" spans="1:16" ht="13.7" customHeight="1" x14ac:dyDescent="0.25">
      <c r="A221" s="300"/>
      <c r="B221" s="241"/>
      <c r="C221" s="247"/>
      <c r="D221" s="274" t="s">
        <v>0</v>
      </c>
      <c r="E221" s="260" t="s">
        <v>610</v>
      </c>
      <c r="F221" s="261"/>
      <c r="G221" s="261"/>
      <c r="H221" s="261"/>
      <c r="I221" s="262"/>
      <c r="J221" s="200">
        <v>41753316</v>
      </c>
      <c r="K221" s="201"/>
      <c r="L221" s="200">
        <v>41753316</v>
      </c>
      <c r="M221" s="201"/>
      <c r="N221" s="220">
        <v>8955503</v>
      </c>
      <c r="O221" s="196">
        <v>21.45</v>
      </c>
      <c r="P221" s="197"/>
    </row>
    <row r="222" spans="1:16" ht="13.7" customHeight="1" x14ac:dyDescent="0.25">
      <c r="A222" s="314"/>
      <c r="B222" s="297"/>
      <c r="C222" s="307"/>
      <c r="D222" s="279"/>
      <c r="E222" s="265" t="s">
        <v>611</v>
      </c>
      <c r="F222" s="266"/>
      <c r="G222" s="266"/>
      <c r="H222" s="266"/>
      <c r="I222" s="267"/>
      <c r="J222" s="200">
        <v>123733179</v>
      </c>
      <c r="K222" s="201"/>
      <c r="L222" s="200">
        <v>123733179</v>
      </c>
      <c r="M222" s="201"/>
      <c r="N222" s="220">
        <v>28370214</v>
      </c>
      <c r="O222" s="196">
        <v>22.93</v>
      </c>
      <c r="P222" s="197"/>
    </row>
    <row r="223" spans="1:16" ht="13.7" customHeight="1" x14ac:dyDescent="0.25">
      <c r="A223" s="230" t="s">
        <v>236</v>
      </c>
      <c r="B223" s="231"/>
      <c r="C223" s="231"/>
      <c r="D223" s="231"/>
      <c r="E223" s="231"/>
      <c r="F223" s="231"/>
      <c r="G223" s="231"/>
      <c r="H223" s="231"/>
      <c r="I223" s="232"/>
      <c r="J223" s="233">
        <v>394223301</v>
      </c>
      <c r="K223" s="234"/>
      <c r="L223" s="233">
        <v>392016207</v>
      </c>
      <c r="M223" s="234"/>
      <c r="N223" s="235">
        <v>84723783</v>
      </c>
      <c r="O223" s="236">
        <v>21.61</v>
      </c>
      <c r="P223" s="237"/>
    </row>
    <row r="224" spans="1:16" ht="13.7" customHeight="1" x14ac:dyDescent="0.25">
      <c r="A224" s="317" t="s">
        <v>0</v>
      </c>
      <c r="B224" s="318"/>
      <c r="C224" s="315" t="s">
        <v>612</v>
      </c>
      <c r="D224" s="272"/>
      <c r="E224" s="272"/>
      <c r="F224" s="272"/>
      <c r="G224" s="272"/>
      <c r="H224" s="272"/>
      <c r="I224" s="273"/>
      <c r="J224" s="243">
        <v>25168691</v>
      </c>
      <c r="K224" s="201"/>
      <c r="L224" s="243">
        <v>23978215</v>
      </c>
      <c r="M224" s="201"/>
      <c r="N224" s="299">
        <v>9222390</v>
      </c>
      <c r="O224" s="246">
        <v>38.46</v>
      </c>
      <c r="P224" s="197"/>
    </row>
    <row r="225" spans="1:16" ht="13.7" customHeight="1" x14ac:dyDescent="0.25">
      <c r="A225" s="319"/>
      <c r="B225" s="320"/>
      <c r="C225" s="313" t="s">
        <v>0</v>
      </c>
      <c r="D225" s="281" t="s">
        <v>557</v>
      </c>
      <c r="E225" s="261"/>
      <c r="F225" s="261"/>
      <c r="G225" s="261"/>
      <c r="H225" s="261"/>
      <c r="I225" s="262"/>
      <c r="J225" s="251">
        <v>25168691</v>
      </c>
      <c r="K225" s="201"/>
      <c r="L225" s="251">
        <v>23978215</v>
      </c>
      <c r="M225" s="201"/>
      <c r="N225" s="282">
        <v>9222390</v>
      </c>
      <c r="O225" s="254">
        <v>38.46</v>
      </c>
      <c r="P225" s="197"/>
    </row>
    <row r="226" spans="1:16" ht="13.7" customHeight="1" x14ac:dyDescent="0.25">
      <c r="A226" s="319"/>
      <c r="B226" s="320"/>
      <c r="C226" s="263"/>
      <c r="D226" s="311" t="s">
        <v>0</v>
      </c>
      <c r="E226" s="265" t="s">
        <v>613</v>
      </c>
      <c r="F226" s="266"/>
      <c r="G226" s="266"/>
      <c r="H226" s="266"/>
      <c r="I226" s="267"/>
      <c r="J226" s="200">
        <v>25168691</v>
      </c>
      <c r="K226" s="201"/>
      <c r="L226" s="200">
        <v>23978215</v>
      </c>
      <c r="M226" s="201"/>
      <c r="N226" s="220">
        <v>9222390</v>
      </c>
      <c r="O226" s="196">
        <v>38.46</v>
      </c>
      <c r="P226" s="197"/>
    </row>
    <row r="227" spans="1:16" ht="13.7" customHeight="1" x14ac:dyDescent="0.25">
      <c r="A227" s="319"/>
      <c r="B227" s="320"/>
      <c r="C227" s="240" t="s">
        <v>614</v>
      </c>
      <c r="D227" s="241"/>
      <c r="E227" s="241"/>
      <c r="F227" s="241"/>
      <c r="G227" s="241"/>
      <c r="H227" s="241"/>
      <c r="I227" s="242"/>
      <c r="J227" s="243">
        <v>92289267</v>
      </c>
      <c r="K227" s="201"/>
      <c r="L227" s="243">
        <v>92289267</v>
      </c>
      <c r="M227" s="201"/>
      <c r="N227" s="299">
        <v>23072316</v>
      </c>
      <c r="O227" s="246">
        <v>25</v>
      </c>
      <c r="P227" s="197"/>
    </row>
    <row r="228" spans="1:16" ht="13.7" customHeight="1" x14ac:dyDescent="0.25">
      <c r="A228" s="319"/>
      <c r="B228" s="320"/>
      <c r="C228" s="247" t="s">
        <v>0</v>
      </c>
      <c r="D228" s="338" t="s">
        <v>557</v>
      </c>
      <c r="E228" s="269"/>
      <c r="F228" s="269"/>
      <c r="G228" s="269"/>
      <c r="H228" s="269"/>
      <c r="I228" s="270"/>
      <c r="J228" s="251">
        <v>92289267</v>
      </c>
      <c r="K228" s="201"/>
      <c r="L228" s="251">
        <v>92289267</v>
      </c>
      <c r="M228" s="201"/>
      <c r="N228" s="282">
        <v>23072316</v>
      </c>
      <c r="O228" s="254">
        <v>25</v>
      </c>
      <c r="P228" s="197"/>
    </row>
    <row r="229" spans="1:16" ht="13.7" customHeight="1" x14ac:dyDescent="0.25">
      <c r="A229" s="319"/>
      <c r="B229" s="320"/>
      <c r="C229" s="307"/>
      <c r="D229" s="311" t="s">
        <v>0</v>
      </c>
      <c r="E229" s="280" t="s">
        <v>613</v>
      </c>
      <c r="F229" s="272"/>
      <c r="G229" s="272"/>
      <c r="H229" s="272"/>
      <c r="I229" s="273"/>
      <c r="J229" s="200">
        <v>92289267</v>
      </c>
      <c r="K229" s="201"/>
      <c r="L229" s="200">
        <v>92289267</v>
      </c>
      <c r="M229" s="201"/>
      <c r="N229" s="220">
        <v>23072316</v>
      </c>
      <c r="O229" s="196">
        <v>25</v>
      </c>
      <c r="P229" s="197"/>
    </row>
    <row r="230" spans="1:16" ht="13.7" customHeight="1" x14ac:dyDescent="0.25">
      <c r="A230" s="319"/>
      <c r="B230" s="320"/>
      <c r="C230" s="308" t="s">
        <v>237</v>
      </c>
      <c r="D230" s="261"/>
      <c r="E230" s="261"/>
      <c r="F230" s="261"/>
      <c r="G230" s="261"/>
      <c r="H230" s="261"/>
      <c r="I230" s="262"/>
      <c r="J230" s="243">
        <v>1500000</v>
      </c>
      <c r="K230" s="201"/>
      <c r="L230" s="243">
        <v>1500000</v>
      </c>
      <c r="M230" s="201"/>
      <c r="N230" s="299">
        <v>201146</v>
      </c>
      <c r="O230" s="246">
        <v>13.41</v>
      </c>
      <c r="P230" s="197"/>
    </row>
    <row r="231" spans="1:16" ht="13.7" customHeight="1" x14ac:dyDescent="0.25">
      <c r="A231" s="319"/>
      <c r="B231" s="320"/>
      <c r="C231" s="313" t="s">
        <v>0</v>
      </c>
      <c r="D231" s="341" t="s">
        <v>557</v>
      </c>
      <c r="E231" s="335"/>
      <c r="F231" s="335"/>
      <c r="G231" s="335"/>
      <c r="H231" s="335"/>
      <c r="I231" s="342"/>
      <c r="J231" s="251">
        <v>1500000</v>
      </c>
      <c r="K231" s="201"/>
      <c r="L231" s="251">
        <v>1500000</v>
      </c>
      <c r="M231" s="201"/>
      <c r="N231" s="282">
        <v>201146</v>
      </c>
      <c r="O231" s="254">
        <v>13.41</v>
      </c>
      <c r="P231" s="197"/>
    </row>
    <row r="232" spans="1:16" ht="13.7" customHeight="1" x14ac:dyDescent="0.25">
      <c r="A232" s="319"/>
      <c r="B232" s="320"/>
      <c r="C232" s="263"/>
      <c r="D232" s="311" t="s">
        <v>0</v>
      </c>
      <c r="E232" s="278" t="s">
        <v>559</v>
      </c>
      <c r="F232" s="249"/>
      <c r="G232" s="249"/>
      <c r="H232" s="249"/>
      <c r="I232" s="250"/>
      <c r="J232" s="200">
        <v>1500000</v>
      </c>
      <c r="K232" s="201"/>
      <c r="L232" s="200">
        <v>1500000</v>
      </c>
      <c r="M232" s="201"/>
      <c r="N232" s="220">
        <v>201146</v>
      </c>
      <c r="O232" s="196">
        <v>13.41</v>
      </c>
      <c r="P232" s="197"/>
    </row>
    <row r="233" spans="1:16" ht="13.7" customHeight="1" x14ac:dyDescent="0.25">
      <c r="A233" s="319"/>
      <c r="B233" s="320"/>
      <c r="C233" s="315" t="s">
        <v>615</v>
      </c>
      <c r="D233" s="272"/>
      <c r="E233" s="272"/>
      <c r="F233" s="272"/>
      <c r="G233" s="272"/>
      <c r="H233" s="272"/>
      <c r="I233" s="273"/>
      <c r="J233" s="243">
        <v>55603530</v>
      </c>
      <c r="K233" s="201"/>
      <c r="L233" s="243">
        <v>55603530</v>
      </c>
      <c r="M233" s="201"/>
      <c r="N233" s="299">
        <v>13900884</v>
      </c>
      <c r="O233" s="246">
        <v>25</v>
      </c>
      <c r="P233" s="197"/>
    </row>
    <row r="234" spans="1:16" ht="13.7" customHeight="1" x14ac:dyDescent="0.25">
      <c r="A234" s="319"/>
      <c r="B234" s="320"/>
      <c r="C234" s="343" t="s">
        <v>0</v>
      </c>
      <c r="D234" s="281" t="s">
        <v>557</v>
      </c>
      <c r="E234" s="261"/>
      <c r="F234" s="261"/>
      <c r="G234" s="261"/>
      <c r="H234" s="261"/>
      <c r="I234" s="262"/>
      <c r="J234" s="251">
        <v>55603530</v>
      </c>
      <c r="K234" s="201"/>
      <c r="L234" s="251">
        <v>55603530</v>
      </c>
      <c r="M234" s="201"/>
      <c r="N234" s="282">
        <v>13900884</v>
      </c>
      <c r="O234" s="254">
        <v>25</v>
      </c>
      <c r="P234" s="197"/>
    </row>
    <row r="235" spans="1:16" ht="13.7" customHeight="1" x14ac:dyDescent="0.25">
      <c r="A235" s="324"/>
      <c r="B235" s="325"/>
      <c r="C235" s="326"/>
      <c r="D235" s="311" t="s">
        <v>0</v>
      </c>
      <c r="E235" s="265" t="s">
        <v>613</v>
      </c>
      <c r="F235" s="266"/>
      <c r="G235" s="266"/>
      <c r="H235" s="266"/>
      <c r="I235" s="267"/>
      <c r="J235" s="200">
        <v>55603530</v>
      </c>
      <c r="K235" s="201"/>
      <c r="L235" s="200">
        <v>55603530</v>
      </c>
      <c r="M235" s="201"/>
      <c r="N235" s="220">
        <v>13900884</v>
      </c>
      <c r="O235" s="196">
        <v>25</v>
      </c>
      <c r="P235" s="197"/>
    </row>
    <row r="236" spans="1:16" ht="13.7" customHeight="1" x14ac:dyDescent="0.25">
      <c r="A236" s="319"/>
      <c r="B236" s="320"/>
      <c r="C236" s="328" t="s">
        <v>616</v>
      </c>
      <c r="D236" s="272"/>
      <c r="E236" s="272"/>
      <c r="F236" s="272"/>
      <c r="G236" s="272"/>
      <c r="H236" s="272"/>
      <c r="I236" s="273"/>
      <c r="J236" s="243">
        <v>178863167</v>
      </c>
      <c r="K236" s="201"/>
      <c r="L236" s="243">
        <v>176201696</v>
      </c>
      <c r="M236" s="201"/>
      <c r="N236" s="299">
        <v>19854796</v>
      </c>
      <c r="O236" s="246">
        <v>11.27</v>
      </c>
      <c r="P236" s="197"/>
    </row>
    <row r="237" spans="1:16" ht="13.7" customHeight="1" x14ac:dyDescent="0.25">
      <c r="A237" s="319"/>
      <c r="B237" s="320"/>
      <c r="C237" s="343" t="s">
        <v>0</v>
      </c>
      <c r="D237" s="281" t="s">
        <v>557</v>
      </c>
      <c r="E237" s="261"/>
      <c r="F237" s="261"/>
      <c r="G237" s="261"/>
      <c r="H237" s="261"/>
      <c r="I237" s="262"/>
      <c r="J237" s="251">
        <v>35910240</v>
      </c>
      <c r="K237" s="201"/>
      <c r="L237" s="251">
        <v>35910240</v>
      </c>
      <c r="M237" s="201"/>
      <c r="N237" s="329">
        <v>8044522</v>
      </c>
      <c r="O237" s="254">
        <v>22.4</v>
      </c>
      <c r="P237" s="197"/>
    </row>
    <row r="238" spans="1:16" ht="13.7" customHeight="1" x14ac:dyDescent="0.25">
      <c r="A238" s="319"/>
      <c r="B238" s="320"/>
      <c r="C238" s="321"/>
      <c r="D238" s="274" t="s">
        <v>0</v>
      </c>
      <c r="E238" s="260" t="s">
        <v>559</v>
      </c>
      <c r="F238" s="261"/>
      <c r="G238" s="261"/>
      <c r="H238" s="261"/>
      <c r="I238" s="262"/>
      <c r="J238" s="200">
        <v>0</v>
      </c>
      <c r="K238" s="201"/>
      <c r="L238" s="200">
        <v>0</v>
      </c>
      <c r="M238" s="201"/>
      <c r="N238" s="220">
        <v>139410</v>
      </c>
      <c r="O238" s="196">
        <v>0</v>
      </c>
      <c r="P238" s="197"/>
    </row>
    <row r="239" spans="1:16" ht="40.5" customHeight="1" x14ac:dyDescent="0.25">
      <c r="A239" s="319"/>
      <c r="B239" s="320"/>
      <c r="C239" s="321"/>
      <c r="D239" s="259"/>
      <c r="E239" s="260" t="s">
        <v>585</v>
      </c>
      <c r="F239" s="261"/>
      <c r="G239" s="261"/>
      <c r="H239" s="261"/>
      <c r="I239" s="262"/>
      <c r="J239" s="200">
        <v>6200240</v>
      </c>
      <c r="K239" s="201"/>
      <c r="L239" s="200">
        <v>6200240</v>
      </c>
      <c r="M239" s="201"/>
      <c r="N239" s="220">
        <v>202112</v>
      </c>
      <c r="O239" s="196">
        <v>3.26</v>
      </c>
      <c r="P239" s="197"/>
    </row>
    <row r="240" spans="1:16" ht="39.75" customHeight="1" x14ac:dyDescent="0.25">
      <c r="A240" s="284" t="s">
        <v>0</v>
      </c>
      <c r="B240" s="239"/>
      <c r="C240" s="239"/>
      <c r="D240" s="285"/>
      <c r="E240" s="260" t="s">
        <v>583</v>
      </c>
      <c r="F240" s="290"/>
      <c r="G240" s="290"/>
      <c r="H240" s="290"/>
      <c r="I240" s="291"/>
      <c r="J240" s="200">
        <v>29700000</v>
      </c>
      <c r="K240" s="201"/>
      <c r="L240" s="200">
        <v>29700000</v>
      </c>
      <c r="M240" s="201"/>
      <c r="N240" s="220">
        <v>7700000</v>
      </c>
      <c r="O240" s="288">
        <v>25.93</v>
      </c>
      <c r="P240" s="289"/>
    </row>
    <row r="241" spans="1:16" ht="39.75" customHeight="1" x14ac:dyDescent="0.25">
      <c r="A241" s="238"/>
      <c r="B241" s="239"/>
      <c r="C241" s="239"/>
      <c r="D241" s="285"/>
      <c r="E241" s="260" t="s">
        <v>584</v>
      </c>
      <c r="F241" s="290"/>
      <c r="G241" s="290"/>
      <c r="H241" s="290"/>
      <c r="I241" s="291"/>
      <c r="J241" s="200">
        <v>10000</v>
      </c>
      <c r="K241" s="201"/>
      <c r="L241" s="200">
        <v>10000</v>
      </c>
      <c r="M241" s="201"/>
      <c r="N241" s="220">
        <v>3000</v>
      </c>
      <c r="O241" s="196">
        <v>30</v>
      </c>
      <c r="P241" s="197"/>
    </row>
    <row r="242" spans="1:16" ht="13.7" customHeight="1" x14ac:dyDescent="0.25">
      <c r="A242" s="284" t="s">
        <v>0</v>
      </c>
      <c r="B242" s="239"/>
      <c r="C242" s="239"/>
      <c r="D242" s="281" t="s">
        <v>564</v>
      </c>
      <c r="E242" s="261"/>
      <c r="F242" s="261"/>
      <c r="G242" s="261"/>
      <c r="H242" s="261"/>
      <c r="I242" s="262"/>
      <c r="J242" s="251">
        <v>142952927</v>
      </c>
      <c r="K242" s="201"/>
      <c r="L242" s="251">
        <v>140291456</v>
      </c>
      <c r="M242" s="201"/>
      <c r="N242" s="282">
        <v>11810274</v>
      </c>
      <c r="O242" s="254">
        <v>8.42</v>
      </c>
      <c r="P242" s="197"/>
    </row>
    <row r="243" spans="1:16" ht="40.5" customHeight="1" x14ac:dyDescent="0.25">
      <c r="A243" s="238"/>
      <c r="B243" s="239"/>
      <c r="C243" s="239"/>
      <c r="D243" s="274" t="s">
        <v>0</v>
      </c>
      <c r="E243" s="260" t="s">
        <v>565</v>
      </c>
      <c r="F243" s="261"/>
      <c r="G243" s="261"/>
      <c r="H243" s="261"/>
      <c r="I243" s="262"/>
      <c r="J243" s="200">
        <v>112612927</v>
      </c>
      <c r="K243" s="201"/>
      <c r="L243" s="200">
        <v>109951456</v>
      </c>
      <c r="M243" s="201"/>
      <c r="N243" s="220">
        <v>3650468</v>
      </c>
      <c r="O243" s="196">
        <v>3.32</v>
      </c>
      <c r="P243" s="197"/>
    </row>
    <row r="244" spans="1:16" ht="42.75" customHeight="1" x14ac:dyDescent="0.25">
      <c r="A244" s="238"/>
      <c r="B244" s="239"/>
      <c r="C244" s="239"/>
      <c r="D244" s="259"/>
      <c r="E244" s="260" t="s">
        <v>617</v>
      </c>
      <c r="F244" s="261"/>
      <c r="G244" s="261"/>
      <c r="H244" s="261"/>
      <c r="I244" s="262"/>
      <c r="J244" s="200">
        <v>300000</v>
      </c>
      <c r="K244" s="201"/>
      <c r="L244" s="200">
        <v>300000</v>
      </c>
      <c r="M244" s="201"/>
      <c r="N244" s="220">
        <v>90000</v>
      </c>
      <c r="O244" s="196">
        <v>30</v>
      </c>
      <c r="P244" s="197"/>
    </row>
    <row r="245" spans="1:16" ht="39.75" customHeight="1" x14ac:dyDescent="0.25">
      <c r="A245" s="238"/>
      <c r="B245" s="239"/>
      <c r="C245" s="239"/>
      <c r="D245" s="259"/>
      <c r="E245" s="260" t="s">
        <v>566</v>
      </c>
      <c r="F245" s="261"/>
      <c r="G245" s="261"/>
      <c r="H245" s="261"/>
      <c r="I245" s="262"/>
      <c r="J245" s="200">
        <v>29990000</v>
      </c>
      <c r="K245" s="201"/>
      <c r="L245" s="200">
        <v>29990000</v>
      </c>
      <c r="M245" s="201"/>
      <c r="N245" s="220">
        <v>8048500</v>
      </c>
      <c r="O245" s="196">
        <v>26.84</v>
      </c>
      <c r="P245" s="197"/>
    </row>
    <row r="246" spans="1:16" ht="36.6" customHeight="1" x14ac:dyDescent="0.25">
      <c r="A246" s="238"/>
      <c r="B246" s="239"/>
      <c r="C246" s="239"/>
      <c r="D246" s="279"/>
      <c r="E246" s="260" t="s">
        <v>618</v>
      </c>
      <c r="F246" s="261"/>
      <c r="G246" s="261"/>
      <c r="H246" s="261"/>
      <c r="I246" s="262"/>
      <c r="J246" s="200">
        <v>50000</v>
      </c>
      <c r="K246" s="201"/>
      <c r="L246" s="200">
        <v>50000</v>
      </c>
      <c r="M246" s="201"/>
      <c r="N246" s="220">
        <v>21306</v>
      </c>
      <c r="O246" s="196">
        <v>42.61</v>
      </c>
      <c r="P246" s="197"/>
    </row>
    <row r="247" spans="1:16" ht="13.7" customHeight="1" x14ac:dyDescent="0.25">
      <c r="A247" s="284" t="s">
        <v>0</v>
      </c>
      <c r="B247" s="241"/>
      <c r="C247" s="308" t="s">
        <v>619</v>
      </c>
      <c r="D247" s="261"/>
      <c r="E247" s="261"/>
      <c r="F247" s="261"/>
      <c r="G247" s="261"/>
      <c r="H247" s="261"/>
      <c r="I247" s="262"/>
      <c r="J247" s="243">
        <v>40798646</v>
      </c>
      <c r="K247" s="201"/>
      <c r="L247" s="243">
        <v>42443499</v>
      </c>
      <c r="M247" s="201"/>
      <c r="N247" s="299">
        <v>18472251</v>
      </c>
      <c r="O247" s="246">
        <v>43.52</v>
      </c>
      <c r="P247" s="197"/>
    </row>
    <row r="248" spans="1:16" ht="13.7" customHeight="1" x14ac:dyDescent="0.25">
      <c r="A248" s="300"/>
      <c r="B248" s="241"/>
      <c r="C248" s="313" t="s">
        <v>0</v>
      </c>
      <c r="D248" s="281" t="s">
        <v>557</v>
      </c>
      <c r="E248" s="290"/>
      <c r="F248" s="290"/>
      <c r="G248" s="290"/>
      <c r="H248" s="290"/>
      <c r="I248" s="291"/>
      <c r="J248" s="251">
        <v>40798646</v>
      </c>
      <c r="K248" s="201"/>
      <c r="L248" s="251">
        <v>42443499</v>
      </c>
      <c r="M248" s="201"/>
      <c r="N248" s="282">
        <v>18472251</v>
      </c>
      <c r="O248" s="254">
        <v>43.52</v>
      </c>
      <c r="P248" s="197"/>
    </row>
    <row r="249" spans="1:16" ht="13.7" customHeight="1" x14ac:dyDescent="0.25">
      <c r="A249" s="300"/>
      <c r="B249" s="241"/>
      <c r="C249" s="247"/>
      <c r="D249" s="274" t="s">
        <v>0</v>
      </c>
      <c r="E249" s="260" t="s">
        <v>559</v>
      </c>
      <c r="F249" s="290"/>
      <c r="G249" s="290"/>
      <c r="H249" s="290"/>
      <c r="I249" s="291"/>
      <c r="J249" s="200">
        <v>0</v>
      </c>
      <c r="K249" s="201"/>
      <c r="L249" s="200">
        <v>0</v>
      </c>
      <c r="M249" s="201"/>
      <c r="N249" s="220">
        <v>32327</v>
      </c>
      <c r="O249" s="196">
        <v>0</v>
      </c>
      <c r="P249" s="197"/>
    </row>
    <row r="250" spans="1:16" ht="37.5" customHeight="1" x14ac:dyDescent="0.25">
      <c r="A250" s="300"/>
      <c r="B250" s="241"/>
      <c r="C250" s="247"/>
      <c r="D250" s="259"/>
      <c r="E250" s="260" t="s">
        <v>585</v>
      </c>
      <c r="F250" s="290"/>
      <c r="G250" s="290"/>
      <c r="H250" s="290"/>
      <c r="I250" s="291"/>
      <c r="J250" s="200">
        <v>4423537</v>
      </c>
      <c r="K250" s="201"/>
      <c r="L250" s="200">
        <v>5511373</v>
      </c>
      <c r="M250" s="201"/>
      <c r="N250" s="303">
        <v>1002105</v>
      </c>
      <c r="O250" s="196">
        <v>18.18</v>
      </c>
      <c r="P250" s="197"/>
    </row>
    <row r="251" spans="1:16" ht="41.25" customHeight="1" x14ac:dyDescent="0.25">
      <c r="A251" s="300"/>
      <c r="B251" s="241"/>
      <c r="C251" s="247"/>
      <c r="D251" s="259"/>
      <c r="E251" s="260" t="s">
        <v>584</v>
      </c>
      <c r="F251" s="290"/>
      <c r="G251" s="290"/>
      <c r="H251" s="290"/>
      <c r="I251" s="291"/>
      <c r="J251" s="200">
        <v>36375109</v>
      </c>
      <c r="K251" s="201"/>
      <c r="L251" s="200">
        <v>36375109</v>
      </c>
      <c r="M251" s="201"/>
      <c r="N251" s="220">
        <v>16821636</v>
      </c>
      <c r="O251" s="336">
        <v>46.24</v>
      </c>
      <c r="P251" s="337"/>
    </row>
    <row r="252" spans="1:16" ht="40.5" customHeight="1" x14ac:dyDescent="0.25">
      <c r="A252" s="284" t="s">
        <v>0</v>
      </c>
      <c r="B252" s="239"/>
      <c r="C252" s="239"/>
      <c r="D252" s="285"/>
      <c r="E252" s="260" t="s">
        <v>620</v>
      </c>
      <c r="F252" s="290"/>
      <c r="G252" s="290"/>
      <c r="H252" s="290"/>
      <c r="I252" s="291"/>
      <c r="J252" s="200">
        <v>0</v>
      </c>
      <c r="K252" s="201"/>
      <c r="L252" s="200">
        <v>7017</v>
      </c>
      <c r="M252" s="201"/>
      <c r="N252" s="220">
        <v>7016</v>
      </c>
      <c r="O252" s="196">
        <v>99.99</v>
      </c>
      <c r="P252" s="197"/>
    </row>
    <row r="253" spans="1:16" ht="39.75" customHeight="1" x14ac:dyDescent="0.25">
      <c r="A253" s="333"/>
      <c r="B253" s="334"/>
      <c r="C253" s="334"/>
      <c r="D253" s="344"/>
      <c r="E253" s="260" t="s">
        <v>604</v>
      </c>
      <c r="F253" s="290"/>
      <c r="G253" s="290"/>
      <c r="H253" s="290"/>
      <c r="I253" s="291"/>
      <c r="J253" s="200">
        <v>0</v>
      </c>
      <c r="K253" s="201"/>
      <c r="L253" s="200">
        <v>550000</v>
      </c>
      <c r="M253" s="201"/>
      <c r="N253" s="220">
        <v>609166</v>
      </c>
      <c r="O253" s="196">
        <v>110.76</v>
      </c>
      <c r="P253" s="197"/>
    </row>
    <row r="254" spans="1:16" ht="13.7" customHeight="1" x14ac:dyDescent="0.25">
      <c r="A254" s="230" t="s">
        <v>252</v>
      </c>
      <c r="B254" s="231"/>
      <c r="C254" s="231"/>
      <c r="D254" s="231"/>
      <c r="E254" s="231"/>
      <c r="F254" s="231"/>
      <c r="G254" s="231"/>
      <c r="H254" s="231"/>
      <c r="I254" s="232"/>
      <c r="J254" s="233">
        <v>0</v>
      </c>
      <c r="K254" s="234"/>
      <c r="L254" s="233">
        <v>50885</v>
      </c>
      <c r="M254" s="234"/>
      <c r="N254" s="235">
        <v>59571</v>
      </c>
      <c r="O254" s="236">
        <v>117.07</v>
      </c>
      <c r="P254" s="237"/>
    </row>
    <row r="255" spans="1:16" ht="13.7" customHeight="1" x14ac:dyDescent="0.25">
      <c r="A255" s="331" t="s">
        <v>0</v>
      </c>
      <c r="B255" s="332"/>
      <c r="C255" s="308" t="s">
        <v>257</v>
      </c>
      <c r="D255" s="290"/>
      <c r="E255" s="290"/>
      <c r="F255" s="290"/>
      <c r="G255" s="290"/>
      <c r="H255" s="290"/>
      <c r="I255" s="291"/>
      <c r="J255" s="243">
        <v>0</v>
      </c>
      <c r="K255" s="201"/>
      <c r="L255" s="243">
        <v>0</v>
      </c>
      <c r="M255" s="201"/>
      <c r="N255" s="299">
        <v>2039</v>
      </c>
      <c r="O255" s="246">
        <v>0</v>
      </c>
      <c r="P255" s="197"/>
    </row>
    <row r="256" spans="1:16" ht="13.7" customHeight="1" x14ac:dyDescent="0.25">
      <c r="A256" s="238"/>
      <c r="B256" s="239"/>
      <c r="C256" s="313" t="s">
        <v>0</v>
      </c>
      <c r="D256" s="281" t="s">
        <v>557</v>
      </c>
      <c r="E256" s="261"/>
      <c r="F256" s="261"/>
      <c r="G256" s="261"/>
      <c r="H256" s="261"/>
      <c r="I256" s="262"/>
      <c r="J256" s="251">
        <v>0</v>
      </c>
      <c r="K256" s="201"/>
      <c r="L256" s="251">
        <v>0</v>
      </c>
      <c r="M256" s="201"/>
      <c r="N256" s="282">
        <v>2039</v>
      </c>
      <c r="O256" s="254">
        <v>0</v>
      </c>
      <c r="P256" s="197"/>
    </row>
    <row r="257" spans="1:16" ht="13.7" customHeight="1" x14ac:dyDescent="0.25">
      <c r="A257" s="238"/>
      <c r="B257" s="239"/>
      <c r="C257" s="247"/>
      <c r="D257" s="274" t="s">
        <v>0</v>
      </c>
      <c r="E257" s="260" t="s">
        <v>559</v>
      </c>
      <c r="F257" s="261"/>
      <c r="G257" s="261"/>
      <c r="H257" s="261"/>
      <c r="I257" s="262"/>
      <c r="J257" s="200">
        <v>0</v>
      </c>
      <c r="K257" s="201"/>
      <c r="L257" s="200">
        <v>0</v>
      </c>
      <c r="M257" s="201"/>
      <c r="N257" s="220">
        <v>1968</v>
      </c>
      <c r="O257" s="196">
        <v>0</v>
      </c>
      <c r="P257" s="197"/>
    </row>
    <row r="258" spans="1:16" ht="13.7" customHeight="1" x14ac:dyDescent="0.25">
      <c r="A258" s="238"/>
      <c r="B258" s="239"/>
      <c r="C258" s="307"/>
      <c r="D258" s="279"/>
      <c r="E258" s="260" t="s">
        <v>560</v>
      </c>
      <c r="F258" s="261"/>
      <c r="G258" s="261"/>
      <c r="H258" s="261"/>
      <c r="I258" s="262"/>
      <c r="J258" s="200">
        <v>0</v>
      </c>
      <c r="K258" s="201"/>
      <c r="L258" s="200">
        <v>0</v>
      </c>
      <c r="M258" s="201"/>
      <c r="N258" s="220">
        <v>71</v>
      </c>
      <c r="O258" s="196">
        <v>0</v>
      </c>
      <c r="P258" s="197"/>
    </row>
    <row r="259" spans="1:16" ht="13.7" customHeight="1" x14ac:dyDescent="0.25">
      <c r="A259" s="238"/>
      <c r="B259" s="239"/>
      <c r="C259" s="308" t="s">
        <v>259</v>
      </c>
      <c r="D259" s="261"/>
      <c r="E259" s="261"/>
      <c r="F259" s="261"/>
      <c r="G259" s="261"/>
      <c r="H259" s="261"/>
      <c r="I259" s="262"/>
      <c r="J259" s="243">
        <v>0</v>
      </c>
      <c r="K259" s="201"/>
      <c r="L259" s="243">
        <v>0</v>
      </c>
      <c r="M259" s="201"/>
      <c r="N259" s="299">
        <v>2384</v>
      </c>
      <c r="O259" s="246">
        <v>0</v>
      </c>
      <c r="P259" s="197"/>
    </row>
    <row r="260" spans="1:16" ht="13.7" customHeight="1" x14ac:dyDescent="0.25">
      <c r="A260" s="238"/>
      <c r="B260" s="239"/>
      <c r="C260" s="313" t="s">
        <v>0</v>
      </c>
      <c r="D260" s="281" t="s">
        <v>557</v>
      </c>
      <c r="E260" s="261"/>
      <c r="F260" s="261"/>
      <c r="G260" s="261"/>
      <c r="H260" s="261"/>
      <c r="I260" s="262"/>
      <c r="J260" s="251">
        <v>0</v>
      </c>
      <c r="K260" s="201"/>
      <c r="L260" s="251">
        <v>0</v>
      </c>
      <c r="M260" s="201"/>
      <c r="N260" s="282">
        <v>2384</v>
      </c>
      <c r="O260" s="254">
        <v>0</v>
      </c>
      <c r="P260" s="197"/>
    </row>
    <row r="261" spans="1:16" ht="13.7" customHeight="1" x14ac:dyDescent="0.25">
      <c r="A261" s="238"/>
      <c r="B261" s="239"/>
      <c r="C261" s="247"/>
      <c r="D261" s="274" t="s">
        <v>0</v>
      </c>
      <c r="E261" s="260" t="s">
        <v>559</v>
      </c>
      <c r="F261" s="261"/>
      <c r="G261" s="261"/>
      <c r="H261" s="261"/>
      <c r="I261" s="262"/>
      <c r="J261" s="200">
        <v>0</v>
      </c>
      <c r="K261" s="201"/>
      <c r="L261" s="200">
        <v>0</v>
      </c>
      <c r="M261" s="201"/>
      <c r="N261" s="220">
        <v>1970</v>
      </c>
      <c r="O261" s="196">
        <v>0</v>
      </c>
      <c r="P261" s="197"/>
    </row>
    <row r="262" spans="1:16" ht="13.7" customHeight="1" x14ac:dyDescent="0.25">
      <c r="A262" s="238"/>
      <c r="B262" s="239"/>
      <c r="C262" s="307"/>
      <c r="D262" s="279"/>
      <c r="E262" s="260" t="s">
        <v>560</v>
      </c>
      <c r="F262" s="261"/>
      <c r="G262" s="261"/>
      <c r="H262" s="261"/>
      <c r="I262" s="262"/>
      <c r="J262" s="200">
        <v>0</v>
      </c>
      <c r="K262" s="201"/>
      <c r="L262" s="200">
        <v>0</v>
      </c>
      <c r="M262" s="201"/>
      <c r="N262" s="220">
        <v>414</v>
      </c>
      <c r="O262" s="196">
        <v>0</v>
      </c>
      <c r="P262" s="197"/>
    </row>
    <row r="263" spans="1:16" ht="13.7" customHeight="1" x14ac:dyDescent="0.25">
      <c r="A263" s="238"/>
      <c r="B263" s="239"/>
      <c r="C263" s="308" t="s">
        <v>263</v>
      </c>
      <c r="D263" s="261"/>
      <c r="E263" s="261"/>
      <c r="F263" s="261"/>
      <c r="G263" s="261"/>
      <c r="H263" s="261"/>
      <c r="I263" s="262"/>
      <c r="J263" s="243">
        <v>0</v>
      </c>
      <c r="K263" s="201"/>
      <c r="L263" s="243">
        <v>0</v>
      </c>
      <c r="M263" s="201"/>
      <c r="N263" s="312">
        <v>403</v>
      </c>
      <c r="O263" s="246">
        <v>0</v>
      </c>
      <c r="P263" s="197"/>
    </row>
    <row r="264" spans="1:16" ht="13.7" customHeight="1" x14ac:dyDescent="0.25">
      <c r="A264" s="238"/>
      <c r="B264" s="239"/>
      <c r="C264" s="313" t="s">
        <v>0</v>
      </c>
      <c r="D264" s="281" t="s">
        <v>557</v>
      </c>
      <c r="E264" s="261"/>
      <c r="F264" s="261"/>
      <c r="G264" s="261"/>
      <c r="H264" s="261"/>
      <c r="I264" s="262"/>
      <c r="J264" s="251">
        <v>0</v>
      </c>
      <c r="K264" s="201"/>
      <c r="L264" s="251">
        <v>0</v>
      </c>
      <c r="M264" s="201"/>
      <c r="N264" s="282">
        <v>403</v>
      </c>
      <c r="O264" s="254">
        <v>0</v>
      </c>
      <c r="P264" s="197"/>
    </row>
    <row r="265" spans="1:16" ht="13.7" customHeight="1" x14ac:dyDescent="0.25">
      <c r="A265" s="238"/>
      <c r="B265" s="239"/>
      <c r="C265" s="307"/>
      <c r="D265" s="311" t="s">
        <v>0</v>
      </c>
      <c r="E265" s="260" t="s">
        <v>559</v>
      </c>
      <c r="F265" s="261"/>
      <c r="G265" s="261"/>
      <c r="H265" s="261"/>
      <c r="I265" s="262"/>
      <c r="J265" s="200">
        <v>0</v>
      </c>
      <c r="K265" s="201"/>
      <c r="L265" s="200">
        <v>0</v>
      </c>
      <c r="M265" s="201"/>
      <c r="N265" s="220">
        <v>403</v>
      </c>
      <c r="O265" s="196">
        <v>0</v>
      </c>
      <c r="P265" s="197"/>
    </row>
    <row r="266" spans="1:16" ht="13.7" customHeight="1" x14ac:dyDescent="0.25">
      <c r="A266" s="238"/>
      <c r="B266" s="239"/>
      <c r="C266" s="308" t="s">
        <v>265</v>
      </c>
      <c r="D266" s="261"/>
      <c r="E266" s="261"/>
      <c r="F266" s="261"/>
      <c r="G266" s="261"/>
      <c r="H266" s="261"/>
      <c r="I266" s="262"/>
      <c r="J266" s="243">
        <v>0</v>
      </c>
      <c r="K266" s="201"/>
      <c r="L266" s="243">
        <v>0</v>
      </c>
      <c r="M266" s="201"/>
      <c r="N266" s="299">
        <v>1991</v>
      </c>
      <c r="O266" s="246">
        <v>0</v>
      </c>
      <c r="P266" s="197"/>
    </row>
    <row r="267" spans="1:16" ht="13.7" customHeight="1" x14ac:dyDescent="0.25">
      <c r="A267" s="238"/>
      <c r="B267" s="239"/>
      <c r="C267" s="313" t="s">
        <v>0</v>
      </c>
      <c r="D267" s="281" t="s">
        <v>557</v>
      </c>
      <c r="E267" s="261"/>
      <c r="F267" s="261"/>
      <c r="G267" s="261"/>
      <c r="H267" s="261"/>
      <c r="I267" s="262"/>
      <c r="J267" s="251">
        <v>0</v>
      </c>
      <c r="K267" s="201"/>
      <c r="L267" s="251">
        <v>0</v>
      </c>
      <c r="M267" s="201"/>
      <c r="N267" s="282">
        <v>1651</v>
      </c>
      <c r="O267" s="254">
        <v>0</v>
      </c>
      <c r="P267" s="197"/>
    </row>
    <row r="268" spans="1:16" ht="13.7" customHeight="1" x14ac:dyDescent="0.25">
      <c r="A268" s="238"/>
      <c r="B268" s="239"/>
      <c r="C268" s="247"/>
      <c r="D268" s="274" t="s">
        <v>0</v>
      </c>
      <c r="E268" s="260" t="s">
        <v>559</v>
      </c>
      <c r="F268" s="261"/>
      <c r="G268" s="261"/>
      <c r="H268" s="261"/>
      <c r="I268" s="262"/>
      <c r="J268" s="200">
        <v>0</v>
      </c>
      <c r="K268" s="201"/>
      <c r="L268" s="200">
        <v>0</v>
      </c>
      <c r="M268" s="201"/>
      <c r="N268" s="220">
        <v>1409</v>
      </c>
      <c r="O268" s="196">
        <v>0</v>
      </c>
      <c r="P268" s="197"/>
    </row>
    <row r="269" spans="1:16" ht="13.7" customHeight="1" x14ac:dyDescent="0.25">
      <c r="A269" s="238"/>
      <c r="B269" s="239"/>
      <c r="C269" s="247"/>
      <c r="D269" s="279"/>
      <c r="E269" s="260" t="s">
        <v>560</v>
      </c>
      <c r="F269" s="261"/>
      <c r="G269" s="261"/>
      <c r="H269" s="261"/>
      <c r="I269" s="262"/>
      <c r="J269" s="200">
        <v>0</v>
      </c>
      <c r="K269" s="201"/>
      <c r="L269" s="200">
        <v>0</v>
      </c>
      <c r="M269" s="201"/>
      <c r="N269" s="220">
        <v>242</v>
      </c>
      <c r="O269" s="196">
        <v>0</v>
      </c>
      <c r="P269" s="197"/>
    </row>
    <row r="270" spans="1:16" ht="13.7" customHeight="1" x14ac:dyDescent="0.25">
      <c r="A270" s="238"/>
      <c r="B270" s="239"/>
      <c r="C270" s="247"/>
      <c r="D270" s="281" t="s">
        <v>564</v>
      </c>
      <c r="E270" s="261"/>
      <c r="F270" s="261"/>
      <c r="G270" s="261"/>
      <c r="H270" s="261"/>
      <c r="I270" s="262"/>
      <c r="J270" s="251">
        <v>0</v>
      </c>
      <c r="K270" s="201"/>
      <c r="L270" s="251">
        <v>0</v>
      </c>
      <c r="M270" s="201"/>
      <c r="N270" s="282">
        <v>340</v>
      </c>
      <c r="O270" s="254">
        <v>0</v>
      </c>
      <c r="P270" s="197"/>
    </row>
    <row r="271" spans="1:16" ht="13.7" customHeight="1" x14ac:dyDescent="0.25">
      <c r="A271" s="238"/>
      <c r="B271" s="239"/>
      <c r="C271" s="307"/>
      <c r="D271" s="311" t="s">
        <v>0</v>
      </c>
      <c r="E271" s="260" t="s">
        <v>592</v>
      </c>
      <c r="F271" s="261"/>
      <c r="G271" s="261"/>
      <c r="H271" s="261"/>
      <c r="I271" s="262"/>
      <c r="J271" s="200">
        <v>0</v>
      </c>
      <c r="K271" s="201"/>
      <c r="L271" s="200">
        <v>0</v>
      </c>
      <c r="M271" s="201"/>
      <c r="N271" s="220">
        <v>340</v>
      </c>
      <c r="O271" s="196">
        <v>0</v>
      </c>
      <c r="P271" s="197"/>
    </row>
    <row r="272" spans="1:16" ht="13.7" customHeight="1" x14ac:dyDescent="0.25">
      <c r="A272" s="238"/>
      <c r="B272" s="239"/>
      <c r="C272" s="308" t="s">
        <v>269</v>
      </c>
      <c r="D272" s="261"/>
      <c r="E272" s="261"/>
      <c r="F272" s="261"/>
      <c r="G272" s="261"/>
      <c r="H272" s="261"/>
      <c r="I272" s="262"/>
      <c r="J272" s="243">
        <v>0</v>
      </c>
      <c r="K272" s="201"/>
      <c r="L272" s="243">
        <v>0</v>
      </c>
      <c r="M272" s="201"/>
      <c r="N272" s="299">
        <v>1598</v>
      </c>
      <c r="O272" s="246">
        <v>0</v>
      </c>
      <c r="P272" s="197"/>
    </row>
    <row r="273" spans="1:16" ht="13.7" customHeight="1" x14ac:dyDescent="0.25">
      <c r="A273" s="238"/>
      <c r="B273" s="239"/>
      <c r="C273" s="313" t="s">
        <v>0</v>
      </c>
      <c r="D273" s="281" t="s">
        <v>557</v>
      </c>
      <c r="E273" s="261"/>
      <c r="F273" s="261"/>
      <c r="G273" s="261"/>
      <c r="H273" s="261"/>
      <c r="I273" s="262"/>
      <c r="J273" s="251">
        <v>0</v>
      </c>
      <c r="K273" s="201"/>
      <c r="L273" s="251">
        <v>0</v>
      </c>
      <c r="M273" s="201"/>
      <c r="N273" s="282">
        <v>806</v>
      </c>
      <c r="O273" s="254">
        <v>0</v>
      </c>
      <c r="P273" s="197"/>
    </row>
    <row r="274" spans="1:16" ht="13.7" customHeight="1" x14ac:dyDescent="0.25">
      <c r="A274" s="238"/>
      <c r="B274" s="239"/>
      <c r="C274" s="247"/>
      <c r="D274" s="274" t="s">
        <v>0</v>
      </c>
      <c r="E274" s="260" t="s">
        <v>559</v>
      </c>
      <c r="F274" s="261"/>
      <c r="G274" s="261"/>
      <c r="H274" s="261"/>
      <c r="I274" s="262"/>
      <c r="J274" s="200">
        <v>0</v>
      </c>
      <c r="K274" s="201"/>
      <c r="L274" s="200">
        <v>0</v>
      </c>
      <c r="M274" s="201"/>
      <c r="N274" s="220">
        <v>454</v>
      </c>
      <c r="O274" s="196">
        <v>0</v>
      </c>
      <c r="P274" s="197"/>
    </row>
    <row r="275" spans="1:16" ht="13.7" customHeight="1" x14ac:dyDescent="0.25">
      <c r="A275" s="238"/>
      <c r="B275" s="239"/>
      <c r="C275" s="247"/>
      <c r="D275" s="279"/>
      <c r="E275" s="260" t="s">
        <v>560</v>
      </c>
      <c r="F275" s="261"/>
      <c r="G275" s="261"/>
      <c r="H275" s="261"/>
      <c r="I275" s="262"/>
      <c r="J275" s="200">
        <v>0</v>
      </c>
      <c r="K275" s="201"/>
      <c r="L275" s="200">
        <v>0</v>
      </c>
      <c r="M275" s="201"/>
      <c r="N275" s="220">
        <v>352</v>
      </c>
      <c r="O275" s="196">
        <v>0</v>
      </c>
      <c r="P275" s="197"/>
    </row>
    <row r="276" spans="1:16" ht="13.7" customHeight="1" x14ac:dyDescent="0.25">
      <c r="A276" s="238"/>
      <c r="B276" s="239"/>
      <c r="C276" s="247"/>
      <c r="D276" s="281" t="s">
        <v>564</v>
      </c>
      <c r="E276" s="261"/>
      <c r="F276" s="261"/>
      <c r="G276" s="261"/>
      <c r="H276" s="261"/>
      <c r="I276" s="262"/>
      <c r="J276" s="251">
        <v>0</v>
      </c>
      <c r="K276" s="201"/>
      <c r="L276" s="251">
        <v>0</v>
      </c>
      <c r="M276" s="201"/>
      <c r="N276" s="329">
        <v>792</v>
      </c>
      <c r="O276" s="254">
        <v>0</v>
      </c>
      <c r="P276" s="197"/>
    </row>
    <row r="277" spans="1:16" ht="13.7" customHeight="1" x14ac:dyDescent="0.25">
      <c r="A277" s="238"/>
      <c r="B277" s="239"/>
      <c r="C277" s="307"/>
      <c r="D277" s="311" t="s">
        <v>0</v>
      </c>
      <c r="E277" s="260" t="s">
        <v>592</v>
      </c>
      <c r="F277" s="261"/>
      <c r="G277" s="261"/>
      <c r="H277" s="261"/>
      <c r="I277" s="262"/>
      <c r="J277" s="200">
        <v>0</v>
      </c>
      <c r="K277" s="201"/>
      <c r="L277" s="200">
        <v>0</v>
      </c>
      <c r="M277" s="201"/>
      <c r="N277" s="220">
        <v>792</v>
      </c>
      <c r="O277" s="196">
        <v>0</v>
      </c>
      <c r="P277" s="197"/>
    </row>
    <row r="278" spans="1:16" ht="13.7" customHeight="1" x14ac:dyDescent="0.25">
      <c r="A278" s="238"/>
      <c r="B278" s="239"/>
      <c r="C278" s="308" t="s">
        <v>271</v>
      </c>
      <c r="D278" s="261"/>
      <c r="E278" s="261"/>
      <c r="F278" s="261"/>
      <c r="G278" s="261"/>
      <c r="H278" s="261"/>
      <c r="I278" s="262"/>
      <c r="J278" s="243">
        <v>0</v>
      </c>
      <c r="K278" s="201"/>
      <c r="L278" s="243">
        <v>50885</v>
      </c>
      <c r="M278" s="201"/>
      <c r="N278" s="299">
        <v>51156</v>
      </c>
      <c r="O278" s="246">
        <v>100.53</v>
      </c>
      <c r="P278" s="197"/>
    </row>
    <row r="279" spans="1:16" ht="13.7" customHeight="1" x14ac:dyDescent="0.25">
      <c r="A279" s="238"/>
      <c r="B279" s="239"/>
      <c r="C279" s="313" t="s">
        <v>0</v>
      </c>
      <c r="D279" s="281" t="s">
        <v>557</v>
      </c>
      <c r="E279" s="290"/>
      <c r="F279" s="290"/>
      <c r="G279" s="290"/>
      <c r="H279" s="290"/>
      <c r="I279" s="291"/>
      <c r="J279" s="251">
        <v>0</v>
      </c>
      <c r="K279" s="201"/>
      <c r="L279" s="251">
        <v>50885</v>
      </c>
      <c r="M279" s="201"/>
      <c r="N279" s="282">
        <v>51156</v>
      </c>
      <c r="O279" s="254">
        <v>100.53</v>
      </c>
      <c r="P279" s="197"/>
    </row>
    <row r="280" spans="1:16" ht="13.7" customHeight="1" x14ac:dyDescent="0.25">
      <c r="A280" s="238"/>
      <c r="B280" s="239"/>
      <c r="C280" s="247"/>
      <c r="D280" s="274" t="s">
        <v>0</v>
      </c>
      <c r="E280" s="260" t="s">
        <v>559</v>
      </c>
      <c r="F280" s="290"/>
      <c r="G280" s="290"/>
      <c r="H280" s="290"/>
      <c r="I280" s="291"/>
      <c r="J280" s="200">
        <v>0</v>
      </c>
      <c r="K280" s="201"/>
      <c r="L280" s="200">
        <v>0</v>
      </c>
      <c r="M280" s="201"/>
      <c r="N280" s="220">
        <v>187</v>
      </c>
      <c r="O280" s="196">
        <v>0</v>
      </c>
      <c r="P280" s="197"/>
    </row>
    <row r="281" spans="1:16" ht="13.7" customHeight="1" x14ac:dyDescent="0.25">
      <c r="A281" s="238"/>
      <c r="B281" s="239"/>
      <c r="C281" s="247"/>
      <c r="D281" s="259"/>
      <c r="E281" s="260" t="s">
        <v>560</v>
      </c>
      <c r="F281" s="290"/>
      <c r="G281" s="290"/>
      <c r="H281" s="290"/>
      <c r="I281" s="291"/>
      <c r="J281" s="200">
        <v>0</v>
      </c>
      <c r="K281" s="201"/>
      <c r="L281" s="200">
        <v>0</v>
      </c>
      <c r="M281" s="201"/>
      <c r="N281" s="220">
        <v>58</v>
      </c>
      <c r="O281" s="336">
        <v>0</v>
      </c>
      <c r="P281" s="337"/>
    </row>
    <row r="282" spans="1:16" ht="24.95" customHeight="1" x14ac:dyDescent="0.25">
      <c r="A282" s="284" t="s">
        <v>0</v>
      </c>
      <c r="B282" s="239"/>
      <c r="C282" s="239"/>
      <c r="D282" s="285"/>
      <c r="E282" s="260" t="s">
        <v>621</v>
      </c>
      <c r="F282" s="290"/>
      <c r="G282" s="290"/>
      <c r="H282" s="290"/>
      <c r="I282" s="291"/>
      <c r="J282" s="200">
        <v>0</v>
      </c>
      <c r="K282" s="201"/>
      <c r="L282" s="200">
        <v>50885</v>
      </c>
      <c r="M282" s="201"/>
      <c r="N282" s="220">
        <v>50885</v>
      </c>
      <c r="O282" s="196">
        <v>100</v>
      </c>
      <c r="P282" s="197"/>
    </row>
    <row r="283" spans="1:16" ht="39" customHeight="1" x14ac:dyDescent="0.25">
      <c r="A283" s="333"/>
      <c r="B283" s="334"/>
      <c r="C283" s="334"/>
      <c r="D283" s="344"/>
      <c r="E283" s="260" t="s">
        <v>586</v>
      </c>
      <c r="F283" s="290"/>
      <c r="G283" s="290"/>
      <c r="H283" s="290"/>
      <c r="I283" s="291"/>
      <c r="J283" s="200">
        <v>0</v>
      </c>
      <c r="K283" s="201"/>
      <c r="L283" s="200">
        <v>0</v>
      </c>
      <c r="M283" s="201"/>
      <c r="N283" s="220">
        <v>26</v>
      </c>
      <c r="O283" s="196">
        <v>0</v>
      </c>
      <c r="P283" s="197"/>
    </row>
    <row r="284" spans="1:16" ht="13.7" customHeight="1" x14ac:dyDescent="0.25">
      <c r="A284" s="230" t="s">
        <v>280</v>
      </c>
      <c r="B284" s="231"/>
      <c r="C284" s="231"/>
      <c r="D284" s="231"/>
      <c r="E284" s="231"/>
      <c r="F284" s="231"/>
      <c r="G284" s="231"/>
      <c r="H284" s="231"/>
      <c r="I284" s="232"/>
      <c r="J284" s="233">
        <v>0</v>
      </c>
      <c r="K284" s="234"/>
      <c r="L284" s="233">
        <v>0</v>
      </c>
      <c r="M284" s="234"/>
      <c r="N284" s="235">
        <v>3096</v>
      </c>
      <c r="O284" s="236">
        <v>0</v>
      </c>
      <c r="P284" s="237"/>
    </row>
    <row r="285" spans="1:16" ht="13.7" customHeight="1" x14ac:dyDescent="0.25">
      <c r="A285" s="331" t="s">
        <v>0</v>
      </c>
      <c r="B285" s="332"/>
      <c r="C285" s="308" t="s">
        <v>281</v>
      </c>
      <c r="D285" s="290"/>
      <c r="E285" s="290"/>
      <c r="F285" s="290"/>
      <c r="G285" s="290"/>
      <c r="H285" s="290"/>
      <c r="I285" s="291"/>
      <c r="J285" s="243">
        <v>0</v>
      </c>
      <c r="K285" s="201"/>
      <c r="L285" s="243">
        <v>0</v>
      </c>
      <c r="M285" s="201"/>
      <c r="N285" s="299">
        <v>3096</v>
      </c>
      <c r="O285" s="246">
        <v>0</v>
      </c>
      <c r="P285" s="197"/>
    </row>
    <row r="286" spans="1:16" ht="13.7" customHeight="1" x14ac:dyDescent="0.25">
      <c r="A286" s="238"/>
      <c r="B286" s="239"/>
      <c r="C286" s="313" t="s">
        <v>0</v>
      </c>
      <c r="D286" s="281" t="s">
        <v>557</v>
      </c>
      <c r="E286" s="290"/>
      <c r="F286" s="290"/>
      <c r="G286" s="290"/>
      <c r="H286" s="290"/>
      <c r="I286" s="291"/>
      <c r="J286" s="251">
        <v>0</v>
      </c>
      <c r="K286" s="201"/>
      <c r="L286" s="251">
        <v>0</v>
      </c>
      <c r="M286" s="201"/>
      <c r="N286" s="282">
        <v>3096</v>
      </c>
      <c r="O286" s="254">
        <v>0</v>
      </c>
      <c r="P286" s="197"/>
    </row>
    <row r="287" spans="1:16" ht="13.7" customHeight="1" x14ac:dyDescent="0.25">
      <c r="A287" s="238"/>
      <c r="B287" s="239"/>
      <c r="C287" s="247"/>
      <c r="D287" s="274" t="s">
        <v>0</v>
      </c>
      <c r="E287" s="260" t="s">
        <v>559</v>
      </c>
      <c r="F287" s="261"/>
      <c r="G287" s="261"/>
      <c r="H287" s="261"/>
      <c r="I287" s="262"/>
      <c r="J287" s="200">
        <v>0</v>
      </c>
      <c r="K287" s="201"/>
      <c r="L287" s="200">
        <v>0</v>
      </c>
      <c r="M287" s="201"/>
      <c r="N287" s="220">
        <v>57</v>
      </c>
      <c r="O287" s="196">
        <v>0</v>
      </c>
      <c r="P287" s="197"/>
    </row>
    <row r="288" spans="1:16" ht="13.7" customHeight="1" x14ac:dyDescent="0.25">
      <c r="A288" s="238"/>
      <c r="B288" s="239"/>
      <c r="C288" s="247"/>
      <c r="D288" s="259"/>
      <c r="E288" s="260" t="s">
        <v>560</v>
      </c>
      <c r="F288" s="261"/>
      <c r="G288" s="261"/>
      <c r="H288" s="261"/>
      <c r="I288" s="262"/>
      <c r="J288" s="200">
        <v>0</v>
      </c>
      <c r="K288" s="201"/>
      <c r="L288" s="200">
        <v>0</v>
      </c>
      <c r="M288" s="201"/>
      <c r="N288" s="220">
        <v>141</v>
      </c>
      <c r="O288" s="196">
        <v>0</v>
      </c>
      <c r="P288" s="197"/>
    </row>
    <row r="289" spans="1:16" ht="39" customHeight="1" x14ac:dyDescent="0.25">
      <c r="A289" s="333"/>
      <c r="B289" s="334"/>
      <c r="C289" s="307"/>
      <c r="D289" s="279"/>
      <c r="E289" s="260" t="s">
        <v>586</v>
      </c>
      <c r="F289" s="261"/>
      <c r="G289" s="261"/>
      <c r="H289" s="261"/>
      <c r="I289" s="262"/>
      <c r="J289" s="200">
        <v>0</v>
      </c>
      <c r="K289" s="201"/>
      <c r="L289" s="200">
        <v>0</v>
      </c>
      <c r="M289" s="201"/>
      <c r="N289" s="303">
        <v>2899</v>
      </c>
      <c r="O289" s="196">
        <v>0</v>
      </c>
      <c r="P289" s="197"/>
    </row>
    <row r="290" spans="1:16" ht="13.7" customHeight="1" x14ac:dyDescent="0.25">
      <c r="A290" s="230" t="s">
        <v>284</v>
      </c>
      <c r="B290" s="231"/>
      <c r="C290" s="231"/>
      <c r="D290" s="231"/>
      <c r="E290" s="231"/>
      <c r="F290" s="231"/>
      <c r="G290" s="231"/>
      <c r="H290" s="231"/>
      <c r="I290" s="232"/>
      <c r="J290" s="233">
        <v>19631000</v>
      </c>
      <c r="K290" s="234"/>
      <c r="L290" s="233">
        <v>19631000</v>
      </c>
      <c r="M290" s="234"/>
      <c r="N290" s="235">
        <v>265170</v>
      </c>
      <c r="O290" s="236">
        <v>1.35</v>
      </c>
      <c r="P290" s="237"/>
    </row>
    <row r="291" spans="1:16" ht="13.7" customHeight="1" x14ac:dyDescent="0.25">
      <c r="A291" s="317" t="s">
        <v>0</v>
      </c>
      <c r="B291" s="318"/>
      <c r="C291" s="308" t="s">
        <v>285</v>
      </c>
      <c r="D291" s="261"/>
      <c r="E291" s="261"/>
      <c r="F291" s="261"/>
      <c r="G291" s="261"/>
      <c r="H291" s="261"/>
      <c r="I291" s="262"/>
      <c r="J291" s="243">
        <v>19595000</v>
      </c>
      <c r="K291" s="201"/>
      <c r="L291" s="243">
        <v>19595000</v>
      </c>
      <c r="M291" s="201"/>
      <c r="N291" s="299">
        <v>5802</v>
      </c>
      <c r="O291" s="246">
        <v>0.03</v>
      </c>
      <c r="P291" s="197"/>
    </row>
    <row r="292" spans="1:16" ht="13.7" customHeight="1" x14ac:dyDescent="0.25">
      <c r="A292" s="319"/>
      <c r="B292" s="320"/>
      <c r="C292" s="343" t="s">
        <v>0</v>
      </c>
      <c r="D292" s="281" t="s">
        <v>557</v>
      </c>
      <c r="E292" s="261"/>
      <c r="F292" s="261"/>
      <c r="G292" s="261"/>
      <c r="H292" s="261"/>
      <c r="I292" s="262"/>
      <c r="J292" s="251">
        <v>0</v>
      </c>
      <c r="K292" s="201"/>
      <c r="L292" s="251">
        <v>0</v>
      </c>
      <c r="M292" s="201"/>
      <c r="N292" s="282">
        <v>5802</v>
      </c>
      <c r="O292" s="254">
        <v>0</v>
      </c>
      <c r="P292" s="197"/>
    </row>
    <row r="293" spans="1:16" ht="41.25" customHeight="1" x14ac:dyDescent="0.25">
      <c r="A293" s="324"/>
      <c r="B293" s="325"/>
      <c r="C293" s="326"/>
      <c r="D293" s="345" t="s">
        <v>0</v>
      </c>
      <c r="E293" s="260" t="s">
        <v>586</v>
      </c>
      <c r="F293" s="261"/>
      <c r="G293" s="261"/>
      <c r="H293" s="261"/>
      <c r="I293" s="262"/>
      <c r="J293" s="200">
        <v>0</v>
      </c>
      <c r="K293" s="201"/>
      <c r="L293" s="200">
        <v>0</v>
      </c>
      <c r="M293" s="201"/>
      <c r="N293" s="220">
        <v>5802</v>
      </c>
      <c r="O293" s="196">
        <v>0</v>
      </c>
      <c r="P293" s="197"/>
    </row>
    <row r="294" spans="1:16" ht="13.7" customHeight="1" x14ac:dyDescent="0.25">
      <c r="A294" s="319"/>
      <c r="B294" s="320"/>
      <c r="C294" s="321"/>
      <c r="D294" s="346" t="s">
        <v>564</v>
      </c>
      <c r="E294" s="261"/>
      <c r="F294" s="261"/>
      <c r="G294" s="261"/>
      <c r="H294" s="261"/>
      <c r="I294" s="262"/>
      <c r="J294" s="251">
        <v>19595000</v>
      </c>
      <c r="K294" s="201"/>
      <c r="L294" s="251">
        <v>19595000</v>
      </c>
      <c r="M294" s="201"/>
      <c r="N294" s="282">
        <v>0</v>
      </c>
      <c r="O294" s="254">
        <v>0</v>
      </c>
      <c r="P294" s="197"/>
    </row>
    <row r="295" spans="1:16" ht="24.95" customHeight="1" x14ac:dyDescent="0.25">
      <c r="A295" s="319"/>
      <c r="B295" s="320"/>
      <c r="C295" s="321"/>
      <c r="D295" s="322" t="s">
        <v>0</v>
      </c>
      <c r="E295" s="260" t="s">
        <v>594</v>
      </c>
      <c r="F295" s="261"/>
      <c r="G295" s="261"/>
      <c r="H295" s="261"/>
      <c r="I295" s="262"/>
      <c r="J295" s="200">
        <v>2000000</v>
      </c>
      <c r="K295" s="201"/>
      <c r="L295" s="200">
        <v>2000000</v>
      </c>
      <c r="M295" s="201"/>
      <c r="N295" s="220">
        <v>0</v>
      </c>
      <c r="O295" s="196">
        <v>0</v>
      </c>
      <c r="P295" s="197"/>
    </row>
    <row r="296" spans="1:16" ht="24.95" customHeight="1" x14ac:dyDescent="0.25">
      <c r="A296" s="319"/>
      <c r="B296" s="320"/>
      <c r="C296" s="347"/>
      <c r="D296" s="348"/>
      <c r="E296" s="260" t="s">
        <v>588</v>
      </c>
      <c r="F296" s="261"/>
      <c r="G296" s="261"/>
      <c r="H296" s="261"/>
      <c r="I296" s="262"/>
      <c r="J296" s="200">
        <v>17595000</v>
      </c>
      <c r="K296" s="201"/>
      <c r="L296" s="200">
        <v>17595000</v>
      </c>
      <c r="M296" s="201"/>
      <c r="N296" s="220">
        <v>0</v>
      </c>
      <c r="O296" s="196">
        <v>0</v>
      </c>
      <c r="P296" s="197"/>
    </row>
    <row r="297" spans="1:16" ht="13.7" customHeight="1" x14ac:dyDescent="0.25">
      <c r="A297" s="319"/>
      <c r="B297" s="320"/>
      <c r="C297" s="308" t="s">
        <v>622</v>
      </c>
      <c r="D297" s="261"/>
      <c r="E297" s="261"/>
      <c r="F297" s="261"/>
      <c r="G297" s="261"/>
      <c r="H297" s="261"/>
      <c r="I297" s="262"/>
      <c r="J297" s="243">
        <v>0</v>
      </c>
      <c r="K297" s="201"/>
      <c r="L297" s="243">
        <v>0</v>
      </c>
      <c r="M297" s="201"/>
      <c r="N297" s="299">
        <v>240368</v>
      </c>
      <c r="O297" s="246">
        <v>0</v>
      </c>
      <c r="P297" s="197"/>
    </row>
    <row r="298" spans="1:16" ht="13.7" customHeight="1" x14ac:dyDescent="0.25">
      <c r="A298" s="319"/>
      <c r="B298" s="320"/>
      <c r="C298" s="313" t="s">
        <v>0</v>
      </c>
      <c r="D298" s="281" t="s">
        <v>557</v>
      </c>
      <c r="E298" s="261"/>
      <c r="F298" s="261"/>
      <c r="G298" s="261"/>
      <c r="H298" s="261"/>
      <c r="I298" s="262"/>
      <c r="J298" s="251">
        <v>0</v>
      </c>
      <c r="K298" s="201"/>
      <c r="L298" s="251">
        <v>0</v>
      </c>
      <c r="M298" s="201"/>
      <c r="N298" s="282">
        <v>240368</v>
      </c>
      <c r="O298" s="254">
        <v>0</v>
      </c>
      <c r="P298" s="197"/>
    </row>
    <row r="299" spans="1:16" ht="13.7" customHeight="1" x14ac:dyDescent="0.25">
      <c r="A299" s="319"/>
      <c r="B299" s="320"/>
      <c r="C299" s="247"/>
      <c r="D299" s="274" t="s">
        <v>0</v>
      </c>
      <c r="E299" s="260" t="s">
        <v>559</v>
      </c>
      <c r="F299" s="261"/>
      <c r="G299" s="261"/>
      <c r="H299" s="261"/>
      <c r="I299" s="262"/>
      <c r="J299" s="200">
        <v>0</v>
      </c>
      <c r="K299" s="201"/>
      <c r="L299" s="200">
        <v>0</v>
      </c>
      <c r="M299" s="201"/>
      <c r="N299" s="220">
        <v>6049</v>
      </c>
      <c r="O299" s="196">
        <v>0</v>
      </c>
      <c r="P299" s="197"/>
    </row>
    <row r="300" spans="1:16" ht="13.7" customHeight="1" x14ac:dyDescent="0.25">
      <c r="A300" s="319"/>
      <c r="B300" s="320"/>
      <c r="C300" s="307"/>
      <c r="D300" s="279"/>
      <c r="E300" s="260" t="s">
        <v>560</v>
      </c>
      <c r="F300" s="261"/>
      <c r="G300" s="261"/>
      <c r="H300" s="261"/>
      <c r="I300" s="262"/>
      <c r="J300" s="200">
        <v>0</v>
      </c>
      <c r="K300" s="201"/>
      <c r="L300" s="200">
        <v>0</v>
      </c>
      <c r="M300" s="201"/>
      <c r="N300" s="220">
        <v>234319</v>
      </c>
      <c r="O300" s="196">
        <v>0</v>
      </c>
      <c r="P300" s="197"/>
    </row>
    <row r="301" spans="1:16" ht="13.7" customHeight="1" x14ac:dyDescent="0.25">
      <c r="A301" s="319"/>
      <c r="B301" s="320"/>
      <c r="C301" s="308" t="s">
        <v>301</v>
      </c>
      <c r="D301" s="261"/>
      <c r="E301" s="261"/>
      <c r="F301" s="261"/>
      <c r="G301" s="261"/>
      <c r="H301" s="261"/>
      <c r="I301" s="262"/>
      <c r="J301" s="243">
        <v>0</v>
      </c>
      <c r="K301" s="201"/>
      <c r="L301" s="243">
        <v>0</v>
      </c>
      <c r="M301" s="201"/>
      <c r="N301" s="312">
        <v>0</v>
      </c>
      <c r="O301" s="246">
        <v>0</v>
      </c>
      <c r="P301" s="197"/>
    </row>
    <row r="302" spans="1:16" ht="13.7" customHeight="1" x14ac:dyDescent="0.25">
      <c r="A302" s="319"/>
      <c r="B302" s="320"/>
      <c r="C302" s="313" t="s">
        <v>0</v>
      </c>
      <c r="D302" s="281" t="s">
        <v>557</v>
      </c>
      <c r="E302" s="261"/>
      <c r="F302" s="261"/>
      <c r="G302" s="261"/>
      <c r="H302" s="261"/>
      <c r="I302" s="262"/>
      <c r="J302" s="251">
        <v>0</v>
      </c>
      <c r="K302" s="201"/>
      <c r="L302" s="251">
        <v>0</v>
      </c>
      <c r="M302" s="201"/>
      <c r="N302" s="282">
        <v>0</v>
      </c>
      <c r="O302" s="254">
        <v>0</v>
      </c>
      <c r="P302" s="197"/>
    </row>
    <row r="303" spans="1:16" ht="13.7" customHeight="1" x14ac:dyDescent="0.25">
      <c r="A303" s="319"/>
      <c r="B303" s="320"/>
      <c r="C303" s="307"/>
      <c r="D303" s="311" t="s">
        <v>0</v>
      </c>
      <c r="E303" s="260" t="s">
        <v>559</v>
      </c>
      <c r="F303" s="261"/>
      <c r="G303" s="261"/>
      <c r="H303" s="261"/>
      <c r="I303" s="262"/>
      <c r="J303" s="200">
        <v>0</v>
      </c>
      <c r="K303" s="201"/>
      <c r="L303" s="200">
        <v>0</v>
      </c>
      <c r="M303" s="201"/>
      <c r="N303" s="220">
        <v>0</v>
      </c>
      <c r="O303" s="196">
        <v>0</v>
      </c>
      <c r="P303" s="197"/>
    </row>
    <row r="304" spans="1:16" ht="13.7" customHeight="1" x14ac:dyDescent="0.25">
      <c r="A304" s="319"/>
      <c r="B304" s="320"/>
      <c r="C304" s="308" t="s">
        <v>305</v>
      </c>
      <c r="D304" s="290"/>
      <c r="E304" s="290"/>
      <c r="F304" s="290"/>
      <c r="G304" s="290"/>
      <c r="H304" s="290"/>
      <c r="I304" s="291"/>
      <c r="J304" s="243">
        <v>36000</v>
      </c>
      <c r="K304" s="201"/>
      <c r="L304" s="243">
        <v>36000</v>
      </c>
      <c r="M304" s="201"/>
      <c r="N304" s="299">
        <v>19000</v>
      </c>
      <c r="O304" s="246">
        <v>52.78</v>
      </c>
      <c r="P304" s="197"/>
    </row>
    <row r="305" spans="1:16" ht="13.7" customHeight="1" x14ac:dyDescent="0.25">
      <c r="A305" s="319"/>
      <c r="B305" s="320"/>
      <c r="C305" s="313" t="s">
        <v>0</v>
      </c>
      <c r="D305" s="281" t="s">
        <v>557</v>
      </c>
      <c r="E305" s="290"/>
      <c r="F305" s="290"/>
      <c r="G305" s="290"/>
      <c r="H305" s="290"/>
      <c r="I305" s="291"/>
      <c r="J305" s="251">
        <v>36000</v>
      </c>
      <c r="K305" s="201"/>
      <c r="L305" s="251">
        <v>36000</v>
      </c>
      <c r="M305" s="201"/>
      <c r="N305" s="282">
        <v>19000</v>
      </c>
      <c r="O305" s="254">
        <v>52.78</v>
      </c>
      <c r="P305" s="197"/>
    </row>
    <row r="306" spans="1:16" ht="24.95" customHeight="1" x14ac:dyDescent="0.25">
      <c r="A306" s="349"/>
      <c r="B306" s="350"/>
      <c r="C306" s="307"/>
      <c r="D306" s="283" t="s">
        <v>0</v>
      </c>
      <c r="E306" s="260" t="s">
        <v>562</v>
      </c>
      <c r="F306" s="290"/>
      <c r="G306" s="290"/>
      <c r="H306" s="290"/>
      <c r="I306" s="291"/>
      <c r="J306" s="200">
        <v>36000</v>
      </c>
      <c r="K306" s="201"/>
      <c r="L306" s="200">
        <v>36000</v>
      </c>
      <c r="M306" s="201"/>
      <c r="N306" s="220">
        <v>19000</v>
      </c>
      <c r="O306" s="196">
        <v>52.78</v>
      </c>
      <c r="P306" s="197"/>
    </row>
    <row r="307" spans="1:16" ht="13.7" customHeight="1" x14ac:dyDescent="0.25">
      <c r="A307" s="230" t="s">
        <v>310</v>
      </c>
      <c r="B307" s="231"/>
      <c r="C307" s="231"/>
      <c r="D307" s="231"/>
      <c r="E307" s="231"/>
      <c r="F307" s="231"/>
      <c r="G307" s="231"/>
      <c r="H307" s="231"/>
      <c r="I307" s="232"/>
      <c r="J307" s="233">
        <v>1743000</v>
      </c>
      <c r="K307" s="234"/>
      <c r="L307" s="233">
        <v>1743000</v>
      </c>
      <c r="M307" s="234"/>
      <c r="N307" s="235">
        <v>682285</v>
      </c>
      <c r="O307" s="236">
        <v>39.14</v>
      </c>
      <c r="P307" s="237"/>
    </row>
    <row r="308" spans="1:16" ht="24.95" customHeight="1" x14ac:dyDescent="0.25">
      <c r="A308" s="331" t="s">
        <v>0</v>
      </c>
      <c r="B308" s="332"/>
      <c r="C308" s="308" t="s">
        <v>313</v>
      </c>
      <c r="D308" s="290"/>
      <c r="E308" s="290"/>
      <c r="F308" s="290"/>
      <c r="G308" s="290"/>
      <c r="H308" s="290"/>
      <c r="I308" s="291"/>
      <c r="J308" s="243">
        <v>768000</v>
      </c>
      <c r="K308" s="201"/>
      <c r="L308" s="243">
        <v>768000</v>
      </c>
      <c r="M308" s="201"/>
      <c r="N308" s="299">
        <v>281213</v>
      </c>
      <c r="O308" s="246">
        <v>36.619999999999997</v>
      </c>
      <c r="P308" s="197"/>
    </row>
    <row r="309" spans="1:16" ht="13.7" customHeight="1" x14ac:dyDescent="0.25">
      <c r="A309" s="238"/>
      <c r="B309" s="239"/>
      <c r="C309" s="313" t="s">
        <v>0</v>
      </c>
      <c r="D309" s="281" t="s">
        <v>557</v>
      </c>
      <c r="E309" s="290"/>
      <c r="F309" s="290"/>
      <c r="G309" s="290"/>
      <c r="H309" s="290"/>
      <c r="I309" s="291"/>
      <c r="J309" s="251">
        <v>768000</v>
      </c>
      <c r="K309" s="201"/>
      <c r="L309" s="251">
        <v>768000</v>
      </c>
      <c r="M309" s="201"/>
      <c r="N309" s="282">
        <v>281213</v>
      </c>
      <c r="O309" s="254">
        <v>36.619999999999997</v>
      </c>
      <c r="P309" s="197"/>
    </row>
    <row r="310" spans="1:16" ht="13.7" customHeight="1" x14ac:dyDescent="0.25">
      <c r="A310" s="238"/>
      <c r="B310" s="239"/>
      <c r="C310" s="247"/>
      <c r="D310" s="274" t="s">
        <v>0</v>
      </c>
      <c r="E310" s="260" t="s">
        <v>560</v>
      </c>
      <c r="F310" s="290"/>
      <c r="G310" s="290"/>
      <c r="H310" s="290"/>
      <c r="I310" s="291"/>
      <c r="J310" s="200">
        <v>0</v>
      </c>
      <c r="K310" s="201"/>
      <c r="L310" s="200">
        <v>0</v>
      </c>
      <c r="M310" s="201"/>
      <c r="N310" s="220">
        <v>1194</v>
      </c>
      <c r="O310" s="196">
        <v>0</v>
      </c>
      <c r="P310" s="197"/>
    </row>
    <row r="311" spans="1:16" ht="27" customHeight="1" x14ac:dyDescent="0.25">
      <c r="A311" s="238"/>
      <c r="B311" s="239"/>
      <c r="C311" s="247"/>
      <c r="D311" s="259"/>
      <c r="E311" s="260" t="s">
        <v>562</v>
      </c>
      <c r="F311" s="290"/>
      <c r="G311" s="290"/>
      <c r="H311" s="290"/>
      <c r="I311" s="291"/>
      <c r="J311" s="200">
        <v>768000</v>
      </c>
      <c r="K311" s="201"/>
      <c r="L311" s="200">
        <v>768000</v>
      </c>
      <c r="M311" s="201"/>
      <c r="N311" s="220">
        <v>280000</v>
      </c>
      <c r="O311" s="196">
        <v>36.46</v>
      </c>
      <c r="P311" s="197"/>
    </row>
    <row r="312" spans="1:16" ht="26.25" customHeight="1" x14ac:dyDescent="0.25">
      <c r="A312" s="238"/>
      <c r="B312" s="239"/>
      <c r="C312" s="247"/>
      <c r="D312" s="259"/>
      <c r="E312" s="260" t="s">
        <v>563</v>
      </c>
      <c r="F312" s="261"/>
      <c r="G312" s="261"/>
      <c r="H312" s="261"/>
      <c r="I312" s="262"/>
      <c r="J312" s="200">
        <v>0</v>
      </c>
      <c r="K312" s="201"/>
      <c r="L312" s="200">
        <v>0</v>
      </c>
      <c r="M312" s="201"/>
      <c r="N312" s="220">
        <v>5</v>
      </c>
      <c r="O312" s="196">
        <v>0</v>
      </c>
      <c r="P312" s="197"/>
    </row>
    <row r="313" spans="1:16" ht="36.75" customHeight="1" x14ac:dyDescent="0.25">
      <c r="A313" s="238"/>
      <c r="B313" s="239"/>
      <c r="C313" s="307"/>
      <c r="D313" s="279"/>
      <c r="E313" s="260" t="s">
        <v>586</v>
      </c>
      <c r="F313" s="261"/>
      <c r="G313" s="261"/>
      <c r="H313" s="261"/>
      <c r="I313" s="262"/>
      <c r="J313" s="200">
        <v>0</v>
      </c>
      <c r="K313" s="201"/>
      <c r="L313" s="200">
        <v>0</v>
      </c>
      <c r="M313" s="201"/>
      <c r="N313" s="220">
        <v>15</v>
      </c>
      <c r="O313" s="196">
        <v>0</v>
      </c>
      <c r="P313" s="197"/>
    </row>
    <row r="314" spans="1:16" ht="13.7" customHeight="1" x14ac:dyDescent="0.25">
      <c r="A314" s="238"/>
      <c r="B314" s="239"/>
      <c r="C314" s="308" t="s">
        <v>315</v>
      </c>
      <c r="D314" s="261"/>
      <c r="E314" s="261"/>
      <c r="F314" s="261"/>
      <c r="G314" s="261"/>
      <c r="H314" s="261"/>
      <c r="I314" s="262"/>
      <c r="J314" s="243">
        <v>0</v>
      </c>
      <c r="K314" s="201"/>
      <c r="L314" s="243">
        <v>0</v>
      </c>
      <c r="M314" s="201"/>
      <c r="N314" s="312">
        <v>349</v>
      </c>
      <c r="O314" s="246">
        <v>0</v>
      </c>
      <c r="P314" s="197"/>
    </row>
    <row r="315" spans="1:16" ht="13.7" customHeight="1" x14ac:dyDescent="0.25">
      <c r="A315" s="238"/>
      <c r="B315" s="239"/>
      <c r="C315" s="313" t="s">
        <v>0</v>
      </c>
      <c r="D315" s="281" t="s">
        <v>557</v>
      </c>
      <c r="E315" s="261"/>
      <c r="F315" s="261"/>
      <c r="G315" s="261"/>
      <c r="H315" s="261"/>
      <c r="I315" s="262"/>
      <c r="J315" s="251">
        <v>0</v>
      </c>
      <c r="K315" s="201"/>
      <c r="L315" s="251">
        <v>0</v>
      </c>
      <c r="M315" s="201"/>
      <c r="N315" s="282">
        <v>349</v>
      </c>
      <c r="O315" s="254">
        <v>0</v>
      </c>
      <c r="P315" s="197"/>
    </row>
    <row r="316" spans="1:16" ht="39" customHeight="1" x14ac:dyDescent="0.25">
      <c r="A316" s="238"/>
      <c r="B316" s="239"/>
      <c r="C316" s="307"/>
      <c r="D316" s="311" t="s">
        <v>0</v>
      </c>
      <c r="E316" s="260" t="s">
        <v>586</v>
      </c>
      <c r="F316" s="261"/>
      <c r="G316" s="261"/>
      <c r="H316" s="261"/>
      <c r="I316" s="262"/>
      <c r="J316" s="200">
        <v>0</v>
      </c>
      <c r="K316" s="201"/>
      <c r="L316" s="200">
        <v>0</v>
      </c>
      <c r="M316" s="201"/>
      <c r="N316" s="220">
        <v>349</v>
      </c>
      <c r="O316" s="196">
        <v>0</v>
      </c>
      <c r="P316" s="197"/>
    </row>
    <row r="317" spans="1:16" ht="13.7" customHeight="1" x14ac:dyDescent="0.25">
      <c r="A317" s="238"/>
      <c r="B317" s="239"/>
      <c r="C317" s="308" t="s">
        <v>318</v>
      </c>
      <c r="D317" s="261"/>
      <c r="E317" s="261"/>
      <c r="F317" s="261"/>
      <c r="G317" s="261"/>
      <c r="H317" s="261"/>
      <c r="I317" s="262"/>
      <c r="J317" s="243">
        <v>975000</v>
      </c>
      <c r="K317" s="201"/>
      <c r="L317" s="243">
        <v>975000</v>
      </c>
      <c r="M317" s="201"/>
      <c r="N317" s="299">
        <v>400722</v>
      </c>
      <c r="O317" s="246">
        <v>41.1</v>
      </c>
      <c r="P317" s="197"/>
    </row>
    <row r="318" spans="1:16" ht="13.7" customHeight="1" x14ac:dyDescent="0.25">
      <c r="A318" s="238"/>
      <c r="B318" s="239"/>
      <c r="C318" s="313" t="s">
        <v>0</v>
      </c>
      <c r="D318" s="281" t="s">
        <v>557</v>
      </c>
      <c r="E318" s="261"/>
      <c r="F318" s="261"/>
      <c r="G318" s="261"/>
      <c r="H318" s="261"/>
      <c r="I318" s="262"/>
      <c r="J318" s="251">
        <v>975000</v>
      </c>
      <c r="K318" s="201"/>
      <c r="L318" s="251">
        <v>975000</v>
      </c>
      <c r="M318" s="201"/>
      <c r="N318" s="282">
        <v>400722</v>
      </c>
      <c r="O318" s="254">
        <v>41.1</v>
      </c>
      <c r="P318" s="197"/>
    </row>
    <row r="319" spans="1:16" ht="13.7" customHeight="1" x14ac:dyDescent="0.25">
      <c r="A319" s="238"/>
      <c r="B319" s="239"/>
      <c r="C319" s="247"/>
      <c r="D319" s="274" t="s">
        <v>0</v>
      </c>
      <c r="E319" s="260" t="s">
        <v>559</v>
      </c>
      <c r="F319" s="261"/>
      <c r="G319" s="261"/>
      <c r="H319" s="261"/>
      <c r="I319" s="262"/>
      <c r="J319" s="200">
        <v>0</v>
      </c>
      <c r="K319" s="201"/>
      <c r="L319" s="200">
        <v>0</v>
      </c>
      <c r="M319" s="201"/>
      <c r="N319" s="220">
        <v>690</v>
      </c>
      <c r="O319" s="196">
        <v>0</v>
      </c>
      <c r="P319" s="197"/>
    </row>
    <row r="320" spans="1:16" ht="13.7" customHeight="1" x14ac:dyDescent="0.25">
      <c r="A320" s="238"/>
      <c r="B320" s="239"/>
      <c r="C320" s="247"/>
      <c r="D320" s="259"/>
      <c r="E320" s="260" t="s">
        <v>560</v>
      </c>
      <c r="F320" s="261"/>
      <c r="G320" s="261"/>
      <c r="H320" s="261"/>
      <c r="I320" s="262"/>
      <c r="J320" s="200">
        <v>0</v>
      </c>
      <c r="K320" s="201"/>
      <c r="L320" s="200">
        <v>0</v>
      </c>
      <c r="M320" s="201"/>
      <c r="N320" s="220">
        <v>32</v>
      </c>
      <c r="O320" s="196">
        <v>0</v>
      </c>
      <c r="P320" s="197"/>
    </row>
    <row r="321" spans="1:16" ht="24.95" customHeight="1" x14ac:dyDescent="0.25">
      <c r="A321" s="333"/>
      <c r="B321" s="334"/>
      <c r="C321" s="307"/>
      <c r="D321" s="279"/>
      <c r="E321" s="260" t="s">
        <v>562</v>
      </c>
      <c r="F321" s="261"/>
      <c r="G321" s="261"/>
      <c r="H321" s="261"/>
      <c r="I321" s="262"/>
      <c r="J321" s="200">
        <v>975000</v>
      </c>
      <c r="K321" s="201"/>
      <c r="L321" s="200">
        <v>975000</v>
      </c>
      <c r="M321" s="201"/>
      <c r="N321" s="220">
        <v>400000</v>
      </c>
      <c r="O321" s="196">
        <v>41.03</v>
      </c>
      <c r="P321" s="197"/>
    </row>
    <row r="322" spans="1:16" ht="13.7" customHeight="1" x14ac:dyDescent="0.25">
      <c r="A322" s="230" t="s">
        <v>320</v>
      </c>
      <c r="B322" s="231"/>
      <c r="C322" s="231"/>
      <c r="D322" s="231"/>
      <c r="E322" s="231"/>
      <c r="F322" s="231"/>
      <c r="G322" s="231"/>
      <c r="H322" s="231"/>
      <c r="I322" s="232"/>
      <c r="J322" s="233">
        <v>10679505</v>
      </c>
      <c r="K322" s="234"/>
      <c r="L322" s="233">
        <v>10710774</v>
      </c>
      <c r="M322" s="234"/>
      <c r="N322" s="235">
        <v>3211575</v>
      </c>
      <c r="O322" s="236">
        <v>29.98</v>
      </c>
      <c r="P322" s="237"/>
    </row>
    <row r="323" spans="1:16" ht="13.7" customHeight="1" x14ac:dyDescent="0.25">
      <c r="A323" s="331" t="s">
        <v>0</v>
      </c>
      <c r="B323" s="335"/>
      <c r="C323" s="308" t="s">
        <v>623</v>
      </c>
      <c r="D323" s="261"/>
      <c r="E323" s="261"/>
      <c r="F323" s="261"/>
      <c r="G323" s="261"/>
      <c r="H323" s="261"/>
      <c r="I323" s="262"/>
      <c r="J323" s="243">
        <v>80000</v>
      </c>
      <c r="K323" s="201"/>
      <c r="L323" s="243">
        <v>80000</v>
      </c>
      <c r="M323" s="201"/>
      <c r="N323" s="299">
        <v>0</v>
      </c>
      <c r="O323" s="246">
        <v>0</v>
      </c>
      <c r="P323" s="197"/>
    </row>
    <row r="324" spans="1:16" ht="13.7" customHeight="1" x14ac:dyDescent="0.25">
      <c r="A324" s="300"/>
      <c r="B324" s="241"/>
      <c r="C324" s="313" t="s">
        <v>0</v>
      </c>
      <c r="D324" s="281" t="s">
        <v>557</v>
      </c>
      <c r="E324" s="261"/>
      <c r="F324" s="261"/>
      <c r="G324" s="261"/>
      <c r="H324" s="261"/>
      <c r="I324" s="262"/>
      <c r="J324" s="251">
        <v>80000</v>
      </c>
      <c r="K324" s="201"/>
      <c r="L324" s="251">
        <v>80000</v>
      </c>
      <c r="M324" s="201"/>
      <c r="N324" s="282">
        <v>0</v>
      </c>
      <c r="O324" s="254">
        <v>0</v>
      </c>
      <c r="P324" s="197"/>
    </row>
    <row r="325" spans="1:16" ht="13.7" customHeight="1" x14ac:dyDescent="0.25">
      <c r="A325" s="300"/>
      <c r="B325" s="241"/>
      <c r="C325" s="307"/>
      <c r="D325" s="311" t="s">
        <v>0</v>
      </c>
      <c r="E325" s="260" t="s">
        <v>560</v>
      </c>
      <c r="F325" s="261"/>
      <c r="G325" s="261"/>
      <c r="H325" s="261"/>
      <c r="I325" s="262"/>
      <c r="J325" s="200">
        <v>80000</v>
      </c>
      <c r="K325" s="201"/>
      <c r="L325" s="200">
        <v>80000</v>
      </c>
      <c r="M325" s="201"/>
      <c r="N325" s="220">
        <v>0</v>
      </c>
      <c r="O325" s="196">
        <v>0</v>
      </c>
      <c r="P325" s="197"/>
    </row>
    <row r="326" spans="1:16" ht="13.7" customHeight="1" x14ac:dyDescent="0.25">
      <c r="A326" s="300"/>
      <c r="B326" s="241"/>
      <c r="C326" s="308" t="s">
        <v>323</v>
      </c>
      <c r="D326" s="261"/>
      <c r="E326" s="261"/>
      <c r="F326" s="261"/>
      <c r="G326" s="261"/>
      <c r="H326" s="261"/>
      <c r="I326" s="262"/>
      <c r="J326" s="243">
        <v>1275955</v>
      </c>
      <c r="K326" s="201"/>
      <c r="L326" s="243">
        <v>1275955</v>
      </c>
      <c r="M326" s="201"/>
      <c r="N326" s="299">
        <v>233600</v>
      </c>
      <c r="O326" s="246">
        <v>18.309999999999999</v>
      </c>
      <c r="P326" s="197"/>
    </row>
    <row r="327" spans="1:16" ht="13.7" customHeight="1" x14ac:dyDescent="0.25">
      <c r="A327" s="300"/>
      <c r="B327" s="241"/>
      <c r="C327" s="313" t="s">
        <v>0</v>
      </c>
      <c r="D327" s="281" t="s">
        <v>557</v>
      </c>
      <c r="E327" s="261"/>
      <c r="F327" s="261"/>
      <c r="G327" s="261"/>
      <c r="H327" s="261"/>
      <c r="I327" s="262"/>
      <c r="J327" s="251">
        <v>1275955</v>
      </c>
      <c r="K327" s="201"/>
      <c r="L327" s="251">
        <v>1275955</v>
      </c>
      <c r="M327" s="201"/>
      <c r="N327" s="329">
        <v>233600</v>
      </c>
      <c r="O327" s="254">
        <v>18.309999999999999</v>
      </c>
      <c r="P327" s="197"/>
    </row>
    <row r="328" spans="1:16" ht="13.7" customHeight="1" x14ac:dyDescent="0.25">
      <c r="A328" s="300"/>
      <c r="B328" s="241"/>
      <c r="C328" s="247"/>
      <c r="D328" s="274" t="s">
        <v>0</v>
      </c>
      <c r="E328" s="260" t="s">
        <v>559</v>
      </c>
      <c r="F328" s="261"/>
      <c r="G328" s="261"/>
      <c r="H328" s="261"/>
      <c r="I328" s="262"/>
      <c r="J328" s="200">
        <v>0</v>
      </c>
      <c r="K328" s="201"/>
      <c r="L328" s="200">
        <v>0</v>
      </c>
      <c r="M328" s="201"/>
      <c r="N328" s="220">
        <v>216</v>
      </c>
      <c r="O328" s="196">
        <v>0</v>
      </c>
      <c r="P328" s="197"/>
    </row>
    <row r="329" spans="1:16" ht="13.7" customHeight="1" x14ac:dyDescent="0.25">
      <c r="A329" s="300"/>
      <c r="B329" s="241"/>
      <c r="C329" s="307"/>
      <c r="D329" s="279"/>
      <c r="E329" s="260" t="s">
        <v>560</v>
      </c>
      <c r="F329" s="261"/>
      <c r="G329" s="261"/>
      <c r="H329" s="261"/>
      <c r="I329" s="262"/>
      <c r="J329" s="200">
        <v>1275955</v>
      </c>
      <c r="K329" s="201"/>
      <c r="L329" s="200">
        <v>1275955</v>
      </c>
      <c r="M329" s="201"/>
      <c r="N329" s="220">
        <v>233384</v>
      </c>
      <c r="O329" s="196">
        <v>18.29</v>
      </c>
      <c r="P329" s="197"/>
    </row>
    <row r="330" spans="1:16" ht="13.7" customHeight="1" x14ac:dyDescent="0.25">
      <c r="A330" s="300"/>
      <c r="B330" s="241"/>
      <c r="C330" s="308" t="s">
        <v>325</v>
      </c>
      <c r="D330" s="261"/>
      <c r="E330" s="261"/>
      <c r="F330" s="261"/>
      <c r="G330" s="261"/>
      <c r="H330" s="261"/>
      <c r="I330" s="262"/>
      <c r="J330" s="243">
        <v>9323550</v>
      </c>
      <c r="K330" s="201"/>
      <c r="L330" s="243">
        <v>9354819</v>
      </c>
      <c r="M330" s="201"/>
      <c r="N330" s="299">
        <v>2965222</v>
      </c>
      <c r="O330" s="246">
        <v>31.7</v>
      </c>
      <c r="P330" s="197"/>
    </row>
    <row r="331" spans="1:16" ht="13.7" customHeight="1" x14ac:dyDescent="0.25">
      <c r="A331" s="300"/>
      <c r="B331" s="241"/>
      <c r="C331" s="313" t="s">
        <v>0</v>
      </c>
      <c r="D331" s="281" t="s">
        <v>557</v>
      </c>
      <c r="E331" s="261"/>
      <c r="F331" s="261"/>
      <c r="G331" s="261"/>
      <c r="H331" s="261"/>
      <c r="I331" s="262"/>
      <c r="J331" s="251">
        <v>9278550</v>
      </c>
      <c r="K331" s="201"/>
      <c r="L331" s="251">
        <v>9309819</v>
      </c>
      <c r="M331" s="201"/>
      <c r="N331" s="282">
        <v>2965222</v>
      </c>
      <c r="O331" s="254">
        <v>31.85</v>
      </c>
      <c r="P331" s="197"/>
    </row>
    <row r="332" spans="1:16" ht="13.7" customHeight="1" x14ac:dyDescent="0.25">
      <c r="A332" s="300"/>
      <c r="B332" s="241"/>
      <c r="C332" s="247"/>
      <c r="D332" s="274" t="s">
        <v>0</v>
      </c>
      <c r="E332" s="260" t="s">
        <v>597</v>
      </c>
      <c r="F332" s="261"/>
      <c r="G332" s="261"/>
      <c r="H332" s="261"/>
      <c r="I332" s="262"/>
      <c r="J332" s="200">
        <v>0</v>
      </c>
      <c r="K332" s="201"/>
      <c r="L332" s="200">
        <v>0</v>
      </c>
      <c r="M332" s="201"/>
      <c r="N332" s="220">
        <v>573</v>
      </c>
      <c r="O332" s="196">
        <v>0</v>
      </c>
      <c r="P332" s="197"/>
    </row>
    <row r="333" spans="1:16" ht="13.7" customHeight="1" x14ac:dyDescent="0.25">
      <c r="A333" s="300"/>
      <c r="B333" s="241"/>
      <c r="C333" s="247"/>
      <c r="D333" s="259"/>
      <c r="E333" s="260" t="s">
        <v>624</v>
      </c>
      <c r="F333" s="261"/>
      <c r="G333" s="261"/>
      <c r="H333" s="261"/>
      <c r="I333" s="262"/>
      <c r="J333" s="200">
        <v>0</v>
      </c>
      <c r="K333" s="201"/>
      <c r="L333" s="200">
        <v>9627</v>
      </c>
      <c r="M333" s="201"/>
      <c r="N333" s="220">
        <v>9629</v>
      </c>
      <c r="O333" s="196">
        <v>100.02</v>
      </c>
      <c r="P333" s="197"/>
    </row>
    <row r="334" spans="1:16" ht="13.7" customHeight="1" x14ac:dyDescent="0.25">
      <c r="A334" s="300"/>
      <c r="B334" s="241"/>
      <c r="C334" s="247"/>
      <c r="D334" s="259"/>
      <c r="E334" s="260" t="s">
        <v>625</v>
      </c>
      <c r="F334" s="261"/>
      <c r="G334" s="261"/>
      <c r="H334" s="261"/>
      <c r="I334" s="262"/>
      <c r="J334" s="200">
        <v>0</v>
      </c>
      <c r="K334" s="201"/>
      <c r="L334" s="200">
        <v>1699</v>
      </c>
      <c r="M334" s="201"/>
      <c r="N334" s="220">
        <v>1699</v>
      </c>
      <c r="O334" s="196">
        <v>100.01</v>
      </c>
      <c r="P334" s="197"/>
    </row>
    <row r="335" spans="1:16" ht="13.7" customHeight="1" x14ac:dyDescent="0.25">
      <c r="A335" s="284" t="s">
        <v>0</v>
      </c>
      <c r="B335" s="239"/>
      <c r="C335" s="239"/>
      <c r="D335" s="285"/>
      <c r="E335" s="260" t="s">
        <v>581</v>
      </c>
      <c r="F335" s="290"/>
      <c r="G335" s="290"/>
      <c r="H335" s="290"/>
      <c r="I335" s="291"/>
      <c r="J335" s="200">
        <v>0</v>
      </c>
      <c r="K335" s="201"/>
      <c r="L335" s="200">
        <v>0</v>
      </c>
      <c r="M335" s="201"/>
      <c r="N335" s="220">
        <v>4400</v>
      </c>
      <c r="O335" s="288">
        <v>0</v>
      </c>
      <c r="P335" s="289"/>
    </row>
    <row r="336" spans="1:16" ht="38.25" customHeight="1" x14ac:dyDescent="0.25">
      <c r="A336" s="238"/>
      <c r="B336" s="239"/>
      <c r="C336" s="239"/>
      <c r="D336" s="285"/>
      <c r="E336" s="260" t="s">
        <v>589</v>
      </c>
      <c r="F336" s="290"/>
      <c r="G336" s="290"/>
      <c r="H336" s="290"/>
      <c r="I336" s="291"/>
      <c r="J336" s="200">
        <v>0</v>
      </c>
      <c r="K336" s="201"/>
      <c r="L336" s="200">
        <v>7000</v>
      </c>
      <c r="M336" s="201"/>
      <c r="N336" s="220">
        <v>2809</v>
      </c>
      <c r="O336" s="196">
        <v>40.130000000000003</v>
      </c>
      <c r="P336" s="197"/>
    </row>
    <row r="337" spans="1:16" ht="13.7" customHeight="1" x14ac:dyDescent="0.25">
      <c r="A337" s="238"/>
      <c r="B337" s="239"/>
      <c r="C337" s="239"/>
      <c r="D337" s="285"/>
      <c r="E337" s="260" t="s">
        <v>626</v>
      </c>
      <c r="F337" s="290"/>
      <c r="G337" s="290"/>
      <c r="H337" s="290"/>
      <c r="I337" s="291"/>
      <c r="J337" s="200">
        <v>0</v>
      </c>
      <c r="K337" s="201"/>
      <c r="L337" s="200">
        <v>0</v>
      </c>
      <c r="M337" s="201"/>
      <c r="N337" s="220">
        <v>1048</v>
      </c>
      <c r="O337" s="196">
        <v>0</v>
      </c>
      <c r="P337" s="197"/>
    </row>
    <row r="338" spans="1:16" ht="13.7" customHeight="1" x14ac:dyDescent="0.25">
      <c r="A338" s="238"/>
      <c r="B338" s="239"/>
      <c r="C338" s="239"/>
      <c r="D338" s="285"/>
      <c r="E338" s="260" t="s">
        <v>559</v>
      </c>
      <c r="F338" s="261"/>
      <c r="G338" s="261"/>
      <c r="H338" s="261"/>
      <c r="I338" s="262"/>
      <c r="J338" s="200">
        <v>0</v>
      </c>
      <c r="K338" s="201"/>
      <c r="L338" s="200">
        <v>0</v>
      </c>
      <c r="M338" s="201"/>
      <c r="N338" s="220">
        <v>737</v>
      </c>
      <c r="O338" s="196">
        <v>0</v>
      </c>
      <c r="P338" s="197"/>
    </row>
    <row r="339" spans="1:16" ht="13.7" customHeight="1" x14ac:dyDescent="0.25">
      <c r="A339" s="238"/>
      <c r="B339" s="239"/>
      <c r="C339" s="239"/>
      <c r="D339" s="285"/>
      <c r="E339" s="260" t="s">
        <v>573</v>
      </c>
      <c r="F339" s="261"/>
      <c r="G339" s="261"/>
      <c r="H339" s="261"/>
      <c r="I339" s="262"/>
      <c r="J339" s="200">
        <v>0</v>
      </c>
      <c r="K339" s="201"/>
      <c r="L339" s="200">
        <v>0</v>
      </c>
      <c r="M339" s="201"/>
      <c r="N339" s="220">
        <v>2120</v>
      </c>
      <c r="O339" s="196">
        <v>0</v>
      </c>
      <c r="P339" s="197"/>
    </row>
    <row r="340" spans="1:16" ht="13.7" customHeight="1" x14ac:dyDescent="0.25">
      <c r="A340" s="238"/>
      <c r="B340" s="239"/>
      <c r="C340" s="239"/>
      <c r="D340" s="285"/>
      <c r="E340" s="260" t="s">
        <v>560</v>
      </c>
      <c r="F340" s="261"/>
      <c r="G340" s="261"/>
      <c r="H340" s="261"/>
      <c r="I340" s="262"/>
      <c r="J340" s="200">
        <v>0</v>
      </c>
      <c r="K340" s="201"/>
      <c r="L340" s="200">
        <v>0</v>
      </c>
      <c r="M340" s="201"/>
      <c r="N340" s="303">
        <v>1807</v>
      </c>
      <c r="O340" s="196">
        <v>0</v>
      </c>
      <c r="P340" s="197"/>
    </row>
    <row r="341" spans="1:16" ht="40.5" customHeight="1" x14ac:dyDescent="0.25">
      <c r="A341" s="238"/>
      <c r="B341" s="239"/>
      <c r="C341" s="239"/>
      <c r="D341" s="285"/>
      <c r="E341" s="260" t="s">
        <v>583</v>
      </c>
      <c r="F341" s="261"/>
      <c r="G341" s="261"/>
      <c r="H341" s="261"/>
      <c r="I341" s="262"/>
      <c r="J341" s="200">
        <v>9134000</v>
      </c>
      <c r="K341" s="201"/>
      <c r="L341" s="200">
        <v>9134000</v>
      </c>
      <c r="M341" s="201"/>
      <c r="N341" s="220">
        <v>2860000</v>
      </c>
      <c r="O341" s="196">
        <v>31.31</v>
      </c>
      <c r="P341" s="197"/>
    </row>
    <row r="342" spans="1:16" ht="37.5" customHeight="1" x14ac:dyDescent="0.25">
      <c r="A342" s="238"/>
      <c r="B342" s="239"/>
      <c r="C342" s="239"/>
      <c r="D342" s="285"/>
      <c r="E342" s="260" t="s">
        <v>584</v>
      </c>
      <c r="F342" s="261"/>
      <c r="G342" s="261"/>
      <c r="H342" s="261"/>
      <c r="I342" s="262"/>
      <c r="J342" s="200">
        <v>143550</v>
      </c>
      <c r="K342" s="201"/>
      <c r="L342" s="200">
        <v>143550</v>
      </c>
      <c r="M342" s="201"/>
      <c r="N342" s="220">
        <v>71775</v>
      </c>
      <c r="O342" s="196">
        <v>50</v>
      </c>
      <c r="P342" s="197"/>
    </row>
    <row r="343" spans="1:16" ht="27" customHeight="1" x14ac:dyDescent="0.25">
      <c r="A343" s="238"/>
      <c r="B343" s="239"/>
      <c r="C343" s="239"/>
      <c r="D343" s="285"/>
      <c r="E343" s="260" t="s">
        <v>562</v>
      </c>
      <c r="F343" s="261"/>
      <c r="G343" s="261"/>
      <c r="H343" s="261"/>
      <c r="I343" s="262"/>
      <c r="J343" s="200">
        <v>1000</v>
      </c>
      <c r="K343" s="201"/>
      <c r="L343" s="200">
        <v>1000</v>
      </c>
      <c r="M343" s="201"/>
      <c r="N343" s="220">
        <v>250</v>
      </c>
      <c r="O343" s="196">
        <v>25</v>
      </c>
      <c r="P343" s="197"/>
    </row>
    <row r="344" spans="1:16" ht="39" customHeight="1" x14ac:dyDescent="0.25">
      <c r="A344" s="238"/>
      <c r="B344" s="239"/>
      <c r="C344" s="239"/>
      <c r="D344" s="285"/>
      <c r="E344" s="260" t="s">
        <v>603</v>
      </c>
      <c r="F344" s="261"/>
      <c r="G344" s="261"/>
      <c r="H344" s="261"/>
      <c r="I344" s="262"/>
      <c r="J344" s="200">
        <v>0</v>
      </c>
      <c r="K344" s="201"/>
      <c r="L344" s="200">
        <v>9188</v>
      </c>
      <c r="M344" s="201"/>
      <c r="N344" s="220">
        <v>7591</v>
      </c>
      <c r="O344" s="196">
        <v>82.62</v>
      </c>
      <c r="P344" s="197"/>
    </row>
    <row r="345" spans="1:16" ht="37.5" customHeight="1" x14ac:dyDescent="0.25">
      <c r="A345" s="238"/>
      <c r="B345" s="239"/>
      <c r="C345" s="239"/>
      <c r="D345" s="285"/>
      <c r="E345" s="260" t="s">
        <v>604</v>
      </c>
      <c r="F345" s="261"/>
      <c r="G345" s="261"/>
      <c r="H345" s="261"/>
      <c r="I345" s="262"/>
      <c r="J345" s="200">
        <v>0</v>
      </c>
      <c r="K345" s="201"/>
      <c r="L345" s="200">
        <v>3755</v>
      </c>
      <c r="M345" s="201"/>
      <c r="N345" s="220">
        <v>785</v>
      </c>
      <c r="O345" s="196">
        <v>20.9</v>
      </c>
      <c r="P345" s="197"/>
    </row>
    <row r="346" spans="1:16" ht="13.7" customHeight="1" x14ac:dyDescent="0.25">
      <c r="A346" s="284" t="s">
        <v>0</v>
      </c>
      <c r="B346" s="241"/>
      <c r="C346" s="241"/>
      <c r="D346" s="281" t="s">
        <v>564</v>
      </c>
      <c r="E346" s="261"/>
      <c r="F346" s="261"/>
      <c r="G346" s="261"/>
      <c r="H346" s="261"/>
      <c r="I346" s="262"/>
      <c r="J346" s="251">
        <v>45000</v>
      </c>
      <c r="K346" s="201"/>
      <c r="L346" s="251">
        <v>45000</v>
      </c>
      <c r="M346" s="201"/>
      <c r="N346" s="282">
        <v>0</v>
      </c>
      <c r="O346" s="254">
        <v>0</v>
      </c>
      <c r="P346" s="197"/>
    </row>
    <row r="347" spans="1:16" ht="39.75" customHeight="1" x14ac:dyDescent="0.25">
      <c r="A347" s="300"/>
      <c r="B347" s="241"/>
      <c r="C347" s="241"/>
      <c r="D347" s="311" t="s">
        <v>0</v>
      </c>
      <c r="E347" s="260" t="s">
        <v>617</v>
      </c>
      <c r="F347" s="261"/>
      <c r="G347" s="261"/>
      <c r="H347" s="261"/>
      <c r="I347" s="262"/>
      <c r="J347" s="200">
        <v>45000</v>
      </c>
      <c r="K347" s="201"/>
      <c r="L347" s="200">
        <v>45000</v>
      </c>
      <c r="M347" s="201"/>
      <c r="N347" s="220">
        <v>0</v>
      </c>
      <c r="O347" s="196">
        <v>0</v>
      </c>
      <c r="P347" s="197"/>
    </row>
    <row r="348" spans="1:16" ht="13.7" customHeight="1" x14ac:dyDescent="0.25">
      <c r="A348" s="284" t="s">
        <v>0</v>
      </c>
      <c r="B348" s="241"/>
      <c r="C348" s="308" t="s">
        <v>332</v>
      </c>
      <c r="D348" s="261"/>
      <c r="E348" s="261"/>
      <c r="F348" s="261"/>
      <c r="G348" s="261"/>
      <c r="H348" s="261"/>
      <c r="I348" s="262"/>
      <c r="J348" s="243">
        <v>0</v>
      </c>
      <c r="K348" s="201"/>
      <c r="L348" s="243">
        <v>0</v>
      </c>
      <c r="M348" s="201"/>
      <c r="N348" s="299">
        <v>12752</v>
      </c>
      <c r="O348" s="246">
        <v>0</v>
      </c>
      <c r="P348" s="197"/>
    </row>
    <row r="349" spans="1:16" ht="12" customHeight="1" x14ac:dyDescent="0.25">
      <c r="A349" s="300"/>
      <c r="B349" s="241"/>
      <c r="C349" s="313" t="s">
        <v>0</v>
      </c>
      <c r="D349" s="281" t="s">
        <v>557</v>
      </c>
      <c r="E349" s="261"/>
      <c r="F349" s="261"/>
      <c r="G349" s="261"/>
      <c r="H349" s="261"/>
      <c r="I349" s="262"/>
      <c r="J349" s="251">
        <v>0</v>
      </c>
      <c r="K349" s="201"/>
      <c r="L349" s="251">
        <v>0</v>
      </c>
      <c r="M349" s="201"/>
      <c r="N349" s="282">
        <v>12752</v>
      </c>
      <c r="O349" s="254">
        <v>0</v>
      </c>
      <c r="P349" s="197"/>
    </row>
    <row r="350" spans="1:16" ht="13.7" customHeight="1" x14ac:dyDescent="0.25">
      <c r="A350" s="300"/>
      <c r="B350" s="241"/>
      <c r="C350" s="247"/>
      <c r="D350" s="274" t="s">
        <v>0</v>
      </c>
      <c r="E350" s="260" t="s">
        <v>559</v>
      </c>
      <c r="F350" s="261"/>
      <c r="G350" s="261"/>
      <c r="H350" s="261"/>
      <c r="I350" s="262"/>
      <c r="J350" s="200">
        <v>0</v>
      </c>
      <c r="K350" s="201"/>
      <c r="L350" s="200">
        <v>0</v>
      </c>
      <c r="M350" s="201"/>
      <c r="N350" s="220">
        <v>1635</v>
      </c>
      <c r="O350" s="196">
        <v>0</v>
      </c>
      <c r="P350" s="197"/>
    </row>
    <row r="351" spans="1:16" ht="13.7" customHeight="1" x14ac:dyDescent="0.25">
      <c r="A351" s="330"/>
      <c r="B351" s="257"/>
      <c r="C351" s="307"/>
      <c r="D351" s="279"/>
      <c r="E351" s="260" t="s">
        <v>573</v>
      </c>
      <c r="F351" s="261"/>
      <c r="G351" s="261"/>
      <c r="H351" s="261"/>
      <c r="I351" s="262"/>
      <c r="J351" s="200">
        <v>0</v>
      </c>
      <c r="K351" s="201"/>
      <c r="L351" s="200">
        <v>0</v>
      </c>
      <c r="M351" s="201"/>
      <c r="N351" s="220">
        <v>11118</v>
      </c>
      <c r="O351" s="196">
        <v>0</v>
      </c>
      <c r="P351" s="197"/>
    </row>
    <row r="352" spans="1:16" ht="13.7" customHeight="1" x14ac:dyDescent="0.25">
      <c r="A352" s="230" t="s">
        <v>348</v>
      </c>
      <c r="B352" s="231"/>
      <c r="C352" s="231"/>
      <c r="D352" s="231"/>
      <c r="E352" s="231"/>
      <c r="F352" s="231"/>
      <c r="G352" s="231"/>
      <c r="H352" s="231"/>
      <c r="I352" s="232"/>
      <c r="J352" s="233">
        <v>0</v>
      </c>
      <c r="K352" s="234"/>
      <c r="L352" s="233">
        <v>0</v>
      </c>
      <c r="M352" s="234"/>
      <c r="N352" s="235">
        <v>462</v>
      </c>
      <c r="O352" s="236">
        <v>0</v>
      </c>
      <c r="P352" s="237"/>
    </row>
    <row r="353" spans="1:16" ht="13.7" customHeight="1" x14ac:dyDescent="0.25">
      <c r="A353" s="331" t="s">
        <v>0</v>
      </c>
      <c r="B353" s="335"/>
      <c r="C353" s="308" t="s">
        <v>349</v>
      </c>
      <c r="D353" s="261"/>
      <c r="E353" s="261"/>
      <c r="F353" s="261"/>
      <c r="G353" s="261"/>
      <c r="H353" s="261"/>
      <c r="I353" s="262"/>
      <c r="J353" s="243">
        <v>0</v>
      </c>
      <c r="K353" s="201"/>
      <c r="L353" s="243">
        <v>0</v>
      </c>
      <c r="M353" s="201"/>
      <c r="N353" s="312">
        <v>462</v>
      </c>
      <c r="O353" s="246">
        <v>0</v>
      </c>
      <c r="P353" s="197"/>
    </row>
    <row r="354" spans="1:16" ht="13.7" customHeight="1" x14ac:dyDescent="0.25">
      <c r="A354" s="300"/>
      <c r="B354" s="241"/>
      <c r="C354" s="283" t="s">
        <v>0</v>
      </c>
      <c r="D354" s="281" t="s">
        <v>557</v>
      </c>
      <c r="E354" s="261"/>
      <c r="F354" s="261"/>
      <c r="G354" s="261"/>
      <c r="H354" s="261"/>
      <c r="I354" s="262"/>
      <c r="J354" s="251">
        <v>0</v>
      </c>
      <c r="K354" s="201"/>
      <c r="L354" s="251">
        <v>0</v>
      </c>
      <c r="M354" s="201"/>
      <c r="N354" s="282">
        <v>462</v>
      </c>
      <c r="O354" s="351">
        <v>0</v>
      </c>
      <c r="P354" s="337"/>
    </row>
    <row r="355" spans="1:16" ht="13.7" customHeight="1" x14ac:dyDescent="0.25">
      <c r="A355" s="352" t="s">
        <v>0</v>
      </c>
      <c r="B355" s="334"/>
      <c r="C355" s="334"/>
      <c r="D355" s="344"/>
      <c r="E355" s="260" t="s">
        <v>559</v>
      </c>
      <c r="F355" s="290"/>
      <c r="G355" s="290"/>
      <c r="H355" s="290"/>
      <c r="I355" s="291"/>
      <c r="J355" s="200">
        <v>0</v>
      </c>
      <c r="K355" s="201"/>
      <c r="L355" s="200">
        <v>0</v>
      </c>
      <c r="M355" s="201"/>
      <c r="N355" s="220">
        <v>462</v>
      </c>
      <c r="O355" s="196">
        <v>0</v>
      </c>
      <c r="P355" s="197"/>
    </row>
    <row r="356" spans="1:16" ht="13.7" customHeight="1" x14ac:dyDescent="0.25">
      <c r="A356" s="230" t="s">
        <v>359</v>
      </c>
      <c r="B356" s="231"/>
      <c r="C356" s="231"/>
      <c r="D356" s="231"/>
      <c r="E356" s="231"/>
      <c r="F356" s="231"/>
      <c r="G356" s="231"/>
      <c r="H356" s="231"/>
      <c r="I356" s="232"/>
      <c r="J356" s="233">
        <v>235200</v>
      </c>
      <c r="K356" s="234"/>
      <c r="L356" s="233">
        <v>545200</v>
      </c>
      <c r="M356" s="234"/>
      <c r="N356" s="235">
        <v>3640</v>
      </c>
      <c r="O356" s="236">
        <v>0.67</v>
      </c>
      <c r="P356" s="237"/>
    </row>
    <row r="357" spans="1:16" ht="13.7" customHeight="1" x14ac:dyDescent="0.25">
      <c r="A357" s="353" t="s">
        <v>0</v>
      </c>
      <c r="B357" s="354"/>
      <c r="C357" s="308" t="s">
        <v>362</v>
      </c>
      <c r="D357" s="261"/>
      <c r="E357" s="261"/>
      <c r="F357" s="261"/>
      <c r="G357" s="261"/>
      <c r="H357" s="261"/>
      <c r="I357" s="262"/>
      <c r="J357" s="243">
        <v>100000</v>
      </c>
      <c r="K357" s="201"/>
      <c r="L357" s="243">
        <v>100000</v>
      </c>
      <c r="M357" s="201"/>
      <c r="N357" s="299">
        <v>0</v>
      </c>
      <c r="O357" s="246">
        <v>0</v>
      </c>
      <c r="P357" s="197"/>
    </row>
    <row r="358" spans="1:16" ht="13.7" customHeight="1" x14ac:dyDescent="0.25">
      <c r="A358" s="355"/>
      <c r="B358" s="356"/>
      <c r="C358" s="343" t="s">
        <v>0</v>
      </c>
      <c r="D358" s="281" t="s">
        <v>557</v>
      </c>
      <c r="E358" s="261"/>
      <c r="F358" s="261"/>
      <c r="G358" s="261"/>
      <c r="H358" s="261"/>
      <c r="I358" s="262"/>
      <c r="J358" s="251">
        <v>100000</v>
      </c>
      <c r="K358" s="201"/>
      <c r="L358" s="251">
        <v>100000</v>
      </c>
      <c r="M358" s="201"/>
      <c r="N358" s="282">
        <v>0</v>
      </c>
      <c r="O358" s="254">
        <v>0</v>
      </c>
      <c r="P358" s="197"/>
    </row>
    <row r="359" spans="1:16" ht="25.5" customHeight="1" x14ac:dyDescent="0.25">
      <c r="A359" s="355"/>
      <c r="B359" s="356"/>
      <c r="C359" s="347"/>
      <c r="D359" s="357" t="s">
        <v>0</v>
      </c>
      <c r="E359" s="260" t="s">
        <v>562</v>
      </c>
      <c r="F359" s="261"/>
      <c r="G359" s="261"/>
      <c r="H359" s="261"/>
      <c r="I359" s="262"/>
      <c r="J359" s="200">
        <v>100000</v>
      </c>
      <c r="K359" s="201"/>
      <c r="L359" s="200">
        <v>100000</v>
      </c>
      <c r="M359" s="201"/>
      <c r="N359" s="220">
        <v>0</v>
      </c>
      <c r="O359" s="196">
        <v>0</v>
      </c>
      <c r="P359" s="197"/>
    </row>
    <row r="360" spans="1:16" ht="13.7" customHeight="1" x14ac:dyDescent="0.25">
      <c r="A360" s="355"/>
      <c r="B360" s="356"/>
      <c r="C360" s="308" t="s">
        <v>364</v>
      </c>
      <c r="D360" s="261"/>
      <c r="E360" s="261"/>
      <c r="F360" s="261"/>
      <c r="G360" s="261"/>
      <c r="H360" s="261"/>
      <c r="I360" s="262"/>
      <c r="J360" s="243">
        <v>100000</v>
      </c>
      <c r="K360" s="201"/>
      <c r="L360" s="243">
        <v>410000</v>
      </c>
      <c r="M360" s="201"/>
      <c r="N360" s="299">
        <v>0</v>
      </c>
      <c r="O360" s="246">
        <v>0</v>
      </c>
      <c r="P360" s="197"/>
    </row>
    <row r="361" spans="1:16" ht="13.7" customHeight="1" x14ac:dyDescent="0.25">
      <c r="A361" s="355"/>
      <c r="B361" s="356"/>
      <c r="C361" s="313" t="s">
        <v>0</v>
      </c>
      <c r="D361" s="281" t="s">
        <v>557</v>
      </c>
      <c r="E361" s="261"/>
      <c r="F361" s="261"/>
      <c r="G361" s="261"/>
      <c r="H361" s="261"/>
      <c r="I361" s="262"/>
      <c r="J361" s="251">
        <v>100000</v>
      </c>
      <c r="K361" s="201"/>
      <c r="L361" s="251">
        <v>410000</v>
      </c>
      <c r="M361" s="201"/>
      <c r="N361" s="282">
        <v>0</v>
      </c>
      <c r="O361" s="254">
        <v>0</v>
      </c>
      <c r="P361" s="197"/>
    </row>
    <row r="362" spans="1:16" ht="26.25" customHeight="1" x14ac:dyDescent="0.25">
      <c r="A362" s="355"/>
      <c r="B362" s="356"/>
      <c r="C362" s="247"/>
      <c r="D362" s="274" t="s">
        <v>0</v>
      </c>
      <c r="E362" s="260" t="s">
        <v>562</v>
      </c>
      <c r="F362" s="261"/>
      <c r="G362" s="261"/>
      <c r="H362" s="261"/>
      <c r="I362" s="262"/>
      <c r="J362" s="200">
        <v>100000</v>
      </c>
      <c r="K362" s="201"/>
      <c r="L362" s="200">
        <v>100000</v>
      </c>
      <c r="M362" s="201"/>
      <c r="N362" s="220">
        <v>0</v>
      </c>
      <c r="O362" s="196">
        <v>0</v>
      </c>
      <c r="P362" s="197"/>
    </row>
    <row r="363" spans="1:16" ht="27.75" customHeight="1" x14ac:dyDescent="0.25">
      <c r="A363" s="355"/>
      <c r="B363" s="356"/>
      <c r="C363" s="307"/>
      <c r="D363" s="279"/>
      <c r="E363" s="260" t="s">
        <v>627</v>
      </c>
      <c r="F363" s="261"/>
      <c r="G363" s="261"/>
      <c r="H363" s="261"/>
      <c r="I363" s="262"/>
      <c r="J363" s="200">
        <v>0</v>
      </c>
      <c r="K363" s="201"/>
      <c r="L363" s="200">
        <v>310000</v>
      </c>
      <c r="M363" s="201"/>
      <c r="N363" s="220">
        <v>0</v>
      </c>
      <c r="O363" s="196">
        <v>0</v>
      </c>
      <c r="P363" s="197"/>
    </row>
    <row r="364" spans="1:16" ht="13.7" customHeight="1" x14ac:dyDescent="0.25">
      <c r="A364" s="355"/>
      <c r="B364" s="356"/>
      <c r="C364" s="308" t="s">
        <v>628</v>
      </c>
      <c r="D364" s="261"/>
      <c r="E364" s="261"/>
      <c r="F364" s="261"/>
      <c r="G364" s="261"/>
      <c r="H364" s="261"/>
      <c r="I364" s="262"/>
      <c r="J364" s="243">
        <v>20150</v>
      </c>
      <c r="K364" s="201"/>
      <c r="L364" s="243">
        <v>20150</v>
      </c>
      <c r="M364" s="201"/>
      <c r="N364" s="299">
        <v>3640</v>
      </c>
      <c r="O364" s="246">
        <v>18.07</v>
      </c>
      <c r="P364" s="197"/>
    </row>
    <row r="365" spans="1:16" ht="13.7" customHeight="1" x14ac:dyDescent="0.25">
      <c r="A365" s="355"/>
      <c r="B365" s="356"/>
      <c r="C365" s="313" t="s">
        <v>0</v>
      </c>
      <c r="D365" s="281" t="s">
        <v>557</v>
      </c>
      <c r="E365" s="261"/>
      <c r="F365" s="261"/>
      <c r="G365" s="261"/>
      <c r="H365" s="261"/>
      <c r="I365" s="262"/>
      <c r="J365" s="251">
        <v>20150</v>
      </c>
      <c r="K365" s="201"/>
      <c r="L365" s="251">
        <v>20150</v>
      </c>
      <c r="M365" s="201"/>
      <c r="N365" s="282">
        <v>3640</v>
      </c>
      <c r="O365" s="254">
        <v>18.07</v>
      </c>
      <c r="P365" s="197"/>
    </row>
    <row r="366" spans="1:16" ht="13.7" customHeight="1" x14ac:dyDescent="0.25">
      <c r="A366" s="355"/>
      <c r="B366" s="356"/>
      <c r="C366" s="247"/>
      <c r="D366" s="274" t="s">
        <v>0</v>
      </c>
      <c r="E366" s="260" t="s">
        <v>581</v>
      </c>
      <c r="F366" s="261"/>
      <c r="G366" s="261"/>
      <c r="H366" s="261"/>
      <c r="I366" s="262"/>
      <c r="J366" s="200">
        <v>20150</v>
      </c>
      <c r="K366" s="201"/>
      <c r="L366" s="200">
        <v>20150</v>
      </c>
      <c r="M366" s="201"/>
      <c r="N366" s="303">
        <v>3322</v>
      </c>
      <c r="O366" s="196">
        <v>16.48</v>
      </c>
      <c r="P366" s="197"/>
    </row>
    <row r="367" spans="1:16" ht="13.7" customHeight="1" x14ac:dyDescent="0.25">
      <c r="A367" s="355"/>
      <c r="B367" s="356"/>
      <c r="C367" s="247"/>
      <c r="D367" s="259"/>
      <c r="E367" s="260" t="s">
        <v>629</v>
      </c>
      <c r="F367" s="261"/>
      <c r="G367" s="261"/>
      <c r="H367" s="261"/>
      <c r="I367" s="262"/>
      <c r="J367" s="200">
        <v>0</v>
      </c>
      <c r="K367" s="201"/>
      <c r="L367" s="200">
        <v>0</v>
      </c>
      <c r="M367" s="201"/>
      <c r="N367" s="220">
        <v>300</v>
      </c>
      <c r="O367" s="196">
        <v>0</v>
      </c>
      <c r="P367" s="197"/>
    </row>
    <row r="368" spans="1:16" ht="13.7" customHeight="1" x14ac:dyDescent="0.25">
      <c r="A368" s="355"/>
      <c r="B368" s="356"/>
      <c r="C368" s="307"/>
      <c r="D368" s="279"/>
      <c r="E368" s="260" t="s">
        <v>559</v>
      </c>
      <c r="F368" s="261"/>
      <c r="G368" s="261"/>
      <c r="H368" s="261"/>
      <c r="I368" s="262"/>
      <c r="J368" s="200">
        <v>0</v>
      </c>
      <c r="K368" s="201"/>
      <c r="L368" s="200">
        <v>0</v>
      </c>
      <c r="M368" s="201"/>
      <c r="N368" s="220">
        <v>19</v>
      </c>
      <c r="O368" s="196">
        <v>0</v>
      </c>
      <c r="P368" s="197"/>
    </row>
    <row r="369" spans="1:16" ht="13.7" customHeight="1" x14ac:dyDescent="0.25">
      <c r="A369" s="355"/>
      <c r="B369" s="356"/>
      <c r="C369" s="308" t="s">
        <v>367</v>
      </c>
      <c r="D369" s="261"/>
      <c r="E369" s="261"/>
      <c r="F369" s="261"/>
      <c r="G369" s="261"/>
      <c r="H369" s="261"/>
      <c r="I369" s="262"/>
      <c r="J369" s="243">
        <v>3500</v>
      </c>
      <c r="K369" s="201"/>
      <c r="L369" s="243">
        <v>3500</v>
      </c>
      <c r="M369" s="201"/>
      <c r="N369" s="299">
        <v>0</v>
      </c>
      <c r="O369" s="246">
        <v>0</v>
      </c>
      <c r="P369" s="197"/>
    </row>
    <row r="370" spans="1:16" ht="13.7" customHeight="1" x14ac:dyDescent="0.25">
      <c r="A370" s="355"/>
      <c r="B370" s="356"/>
      <c r="C370" s="313" t="s">
        <v>0</v>
      </c>
      <c r="D370" s="281" t="s">
        <v>557</v>
      </c>
      <c r="E370" s="261"/>
      <c r="F370" s="261"/>
      <c r="G370" s="261"/>
      <c r="H370" s="261"/>
      <c r="I370" s="262"/>
      <c r="J370" s="251">
        <v>3500</v>
      </c>
      <c r="K370" s="201"/>
      <c r="L370" s="251">
        <v>3500</v>
      </c>
      <c r="M370" s="201"/>
      <c r="N370" s="282">
        <v>0</v>
      </c>
      <c r="O370" s="254">
        <v>0</v>
      </c>
      <c r="P370" s="197"/>
    </row>
    <row r="371" spans="1:16" ht="13.7" customHeight="1" x14ac:dyDescent="0.25">
      <c r="A371" s="355"/>
      <c r="B371" s="356"/>
      <c r="C371" s="307"/>
      <c r="D371" s="311" t="s">
        <v>0</v>
      </c>
      <c r="E371" s="260" t="s">
        <v>630</v>
      </c>
      <c r="F371" s="261"/>
      <c r="G371" s="261"/>
      <c r="H371" s="261"/>
      <c r="I371" s="262"/>
      <c r="J371" s="200">
        <v>3500</v>
      </c>
      <c r="K371" s="201"/>
      <c r="L371" s="200">
        <v>3500</v>
      </c>
      <c r="M371" s="201"/>
      <c r="N371" s="220">
        <v>0</v>
      </c>
      <c r="O371" s="196">
        <v>0</v>
      </c>
      <c r="P371" s="197"/>
    </row>
    <row r="372" spans="1:16" ht="13.7" customHeight="1" x14ac:dyDescent="0.25">
      <c r="A372" s="355"/>
      <c r="B372" s="356"/>
      <c r="C372" s="308" t="s">
        <v>631</v>
      </c>
      <c r="D372" s="335"/>
      <c r="E372" s="335"/>
      <c r="F372" s="335"/>
      <c r="G372" s="335"/>
      <c r="H372" s="335"/>
      <c r="I372" s="342"/>
      <c r="J372" s="243">
        <v>11550</v>
      </c>
      <c r="K372" s="201"/>
      <c r="L372" s="243">
        <v>11550</v>
      </c>
      <c r="M372" s="201"/>
      <c r="N372" s="299">
        <v>0</v>
      </c>
      <c r="O372" s="246">
        <v>0</v>
      </c>
      <c r="P372" s="197"/>
    </row>
    <row r="373" spans="1:16" ht="13.7" customHeight="1" x14ac:dyDescent="0.25">
      <c r="A373" s="355"/>
      <c r="B373" s="356"/>
      <c r="C373" s="313" t="s">
        <v>0</v>
      </c>
      <c r="D373" s="248" t="s">
        <v>557</v>
      </c>
      <c r="E373" s="249"/>
      <c r="F373" s="249"/>
      <c r="G373" s="249"/>
      <c r="H373" s="249"/>
      <c r="I373" s="250"/>
      <c r="J373" s="251">
        <v>11550</v>
      </c>
      <c r="K373" s="201"/>
      <c r="L373" s="251">
        <v>11550</v>
      </c>
      <c r="M373" s="201"/>
      <c r="N373" s="282">
        <v>0</v>
      </c>
      <c r="O373" s="254">
        <v>0</v>
      </c>
      <c r="P373" s="197"/>
    </row>
    <row r="374" spans="1:16" ht="13.7" customHeight="1" x14ac:dyDescent="0.25">
      <c r="A374" s="355"/>
      <c r="B374" s="356"/>
      <c r="C374" s="247"/>
      <c r="D374" s="259" t="s">
        <v>0</v>
      </c>
      <c r="E374" s="304" t="s">
        <v>581</v>
      </c>
      <c r="F374" s="297"/>
      <c r="G374" s="297"/>
      <c r="H374" s="297"/>
      <c r="I374" s="298"/>
      <c r="J374" s="200">
        <v>0</v>
      </c>
      <c r="K374" s="201"/>
      <c r="L374" s="200">
        <v>0</v>
      </c>
      <c r="M374" s="201"/>
      <c r="N374" s="220">
        <v>0</v>
      </c>
      <c r="O374" s="196">
        <v>0</v>
      </c>
      <c r="P374" s="197"/>
    </row>
    <row r="375" spans="1:16" ht="24.95" customHeight="1" x14ac:dyDescent="0.25">
      <c r="A375" s="358"/>
      <c r="B375" s="359"/>
      <c r="C375" s="307"/>
      <c r="D375" s="279"/>
      <c r="E375" s="280" t="s">
        <v>563</v>
      </c>
      <c r="F375" s="272"/>
      <c r="G375" s="272"/>
      <c r="H375" s="272"/>
      <c r="I375" s="273"/>
      <c r="J375" s="200">
        <v>11550</v>
      </c>
      <c r="K375" s="201"/>
      <c r="L375" s="200">
        <v>11550</v>
      </c>
      <c r="M375" s="201"/>
      <c r="N375" s="220">
        <v>0</v>
      </c>
      <c r="O375" s="196">
        <v>0</v>
      </c>
      <c r="P375" s="197"/>
    </row>
    <row r="376" spans="1:16" ht="13.7" customHeight="1" x14ac:dyDescent="0.25">
      <c r="A376" s="230" t="s">
        <v>372</v>
      </c>
      <c r="B376" s="231"/>
      <c r="C376" s="231"/>
      <c r="D376" s="231"/>
      <c r="E376" s="231"/>
      <c r="F376" s="231"/>
      <c r="G376" s="231"/>
      <c r="H376" s="231"/>
      <c r="I376" s="232"/>
      <c r="J376" s="233">
        <v>7233384</v>
      </c>
      <c r="K376" s="234"/>
      <c r="L376" s="233">
        <v>7233384</v>
      </c>
      <c r="M376" s="234"/>
      <c r="N376" s="235">
        <v>949661</v>
      </c>
      <c r="O376" s="236">
        <v>13.13</v>
      </c>
      <c r="P376" s="237"/>
    </row>
    <row r="377" spans="1:16" ht="13.7" customHeight="1" x14ac:dyDescent="0.25">
      <c r="A377" s="331" t="s">
        <v>0</v>
      </c>
      <c r="B377" s="335"/>
      <c r="C377" s="360" t="s">
        <v>373</v>
      </c>
      <c r="D377" s="335"/>
      <c r="E377" s="335"/>
      <c r="F377" s="335"/>
      <c r="G377" s="335"/>
      <c r="H377" s="335"/>
      <c r="I377" s="342"/>
      <c r="J377" s="243">
        <v>0</v>
      </c>
      <c r="K377" s="201"/>
      <c r="L377" s="243">
        <v>0</v>
      </c>
      <c r="M377" s="201"/>
      <c r="N377" s="299">
        <v>4039</v>
      </c>
      <c r="O377" s="246">
        <v>0</v>
      </c>
      <c r="P377" s="197"/>
    </row>
    <row r="378" spans="1:16" ht="13.7" customHeight="1" x14ac:dyDescent="0.25">
      <c r="A378" s="300"/>
      <c r="B378" s="241"/>
      <c r="C378" s="247" t="s">
        <v>0</v>
      </c>
      <c r="D378" s="248" t="s">
        <v>557</v>
      </c>
      <c r="E378" s="249"/>
      <c r="F378" s="249"/>
      <c r="G378" s="249"/>
      <c r="H378" s="249"/>
      <c r="I378" s="250"/>
      <c r="J378" s="251">
        <v>0</v>
      </c>
      <c r="K378" s="201"/>
      <c r="L378" s="251">
        <v>0</v>
      </c>
      <c r="M378" s="201"/>
      <c r="N378" s="329">
        <v>4039</v>
      </c>
      <c r="O378" s="254">
        <v>0</v>
      </c>
      <c r="P378" s="197"/>
    </row>
    <row r="379" spans="1:16" ht="39.75" customHeight="1" x14ac:dyDescent="0.25">
      <c r="A379" s="300"/>
      <c r="B379" s="241"/>
      <c r="C379" s="307"/>
      <c r="D379" s="311" t="s">
        <v>0</v>
      </c>
      <c r="E379" s="256" t="s">
        <v>586</v>
      </c>
      <c r="F379" s="257"/>
      <c r="G379" s="257"/>
      <c r="H379" s="257"/>
      <c r="I379" s="258"/>
      <c r="J379" s="200">
        <v>0</v>
      </c>
      <c r="K379" s="201"/>
      <c r="L379" s="200">
        <v>0</v>
      </c>
      <c r="M379" s="201"/>
      <c r="N379" s="220">
        <v>4039</v>
      </c>
      <c r="O379" s="196">
        <v>0</v>
      </c>
      <c r="P379" s="197"/>
    </row>
    <row r="380" spans="1:16" ht="13.7" customHeight="1" x14ac:dyDescent="0.25">
      <c r="A380" s="300"/>
      <c r="B380" s="241"/>
      <c r="C380" s="308" t="s">
        <v>375</v>
      </c>
      <c r="D380" s="290"/>
      <c r="E380" s="290"/>
      <c r="F380" s="290"/>
      <c r="G380" s="290"/>
      <c r="H380" s="290"/>
      <c r="I380" s="291"/>
      <c r="J380" s="243">
        <v>3433146</v>
      </c>
      <c r="K380" s="201"/>
      <c r="L380" s="243">
        <v>3433146</v>
      </c>
      <c r="M380" s="201"/>
      <c r="N380" s="299">
        <v>127788</v>
      </c>
      <c r="O380" s="246">
        <v>3.72</v>
      </c>
      <c r="P380" s="197"/>
    </row>
    <row r="381" spans="1:16" ht="13.7" customHeight="1" x14ac:dyDescent="0.25">
      <c r="A381" s="300"/>
      <c r="B381" s="241"/>
      <c r="C381" s="313" t="s">
        <v>0</v>
      </c>
      <c r="D381" s="309" t="s">
        <v>557</v>
      </c>
      <c r="E381" s="292"/>
      <c r="F381" s="292"/>
      <c r="G381" s="292"/>
      <c r="H381" s="292"/>
      <c r="I381" s="293"/>
      <c r="J381" s="251">
        <v>0</v>
      </c>
      <c r="K381" s="201"/>
      <c r="L381" s="251">
        <v>0</v>
      </c>
      <c r="M381" s="201"/>
      <c r="N381" s="282">
        <v>167</v>
      </c>
      <c r="O381" s="254">
        <v>0</v>
      </c>
      <c r="P381" s="197"/>
    </row>
    <row r="382" spans="1:16" ht="38.25" customHeight="1" x14ac:dyDescent="0.25">
      <c r="A382" s="300"/>
      <c r="B382" s="241"/>
      <c r="C382" s="247"/>
      <c r="D382" s="311" t="s">
        <v>0</v>
      </c>
      <c r="E382" s="256" t="s">
        <v>589</v>
      </c>
      <c r="F382" s="334"/>
      <c r="G382" s="334"/>
      <c r="H382" s="334"/>
      <c r="I382" s="344"/>
      <c r="J382" s="200">
        <v>0</v>
      </c>
      <c r="K382" s="201"/>
      <c r="L382" s="200">
        <v>0</v>
      </c>
      <c r="M382" s="201"/>
      <c r="N382" s="220">
        <v>55</v>
      </c>
      <c r="O382" s="196">
        <v>0</v>
      </c>
      <c r="P382" s="197"/>
    </row>
    <row r="383" spans="1:16" ht="39" customHeight="1" x14ac:dyDescent="0.25">
      <c r="A383" s="284" t="s">
        <v>0</v>
      </c>
      <c r="B383" s="239"/>
      <c r="C383" s="239"/>
      <c r="D383" s="285"/>
      <c r="E383" s="361" t="s">
        <v>586</v>
      </c>
      <c r="F383" s="332"/>
      <c r="G383" s="332"/>
      <c r="H383" s="332"/>
      <c r="I383" s="362"/>
      <c r="J383" s="200">
        <v>0</v>
      </c>
      <c r="K383" s="201"/>
      <c r="L383" s="200">
        <v>0</v>
      </c>
      <c r="M383" s="201"/>
      <c r="N383" s="220">
        <v>112</v>
      </c>
      <c r="O383" s="196">
        <v>0</v>
      </c>
      <c r="P383" s="197"/>
    </row>
    <row r="384" spans="1:16" ht="13.7" customHeight="1" x14ac:dyDescent="0.25">
      <c r="A384" s="284" t="s">
        <v>0</v>
      </c>
      <c r="B384" s="239"/>
      <c r="C384" s="239"/>
      <c r="D384" s="248" t="s">
        <v>564</v>
      </c>
      <c r="E384" s="294"/>
      <c r="F384" s="294"/>
      <c r="G384" s="294"/>
      <c r="H384" s="294"/>
      <c r="I384" s="295"/>
      <c r="J384" s="251">
        <v>3433146</v>
      </c>
      <c r="K384" s="201"/>
      <c r="L384" s="251">
        <v>3433146</v>
      </c>
      <c r="M384" s="201"/>
      <c r="N384" s="282">
        <v>127621</v>
      </c>
      <c r="O384" s="254">
        <v>3.72</v>
      </c>
      <c r="P384" s="197"/>
    </row>
    <row r="385" spans="1:16" ht="42" customHeight="1" x14ac:dyDescent="0.25">
      <c r="A385" s="238"/>
      <c r="B385" s="239"/>
      <c r="C385" s="239"/>
      <c r="D385" s="311" t="s">
        <v>0</v>
      </c>
      <c r="E385" s="304" t="s">
        <v>632</v>
      </c>
      <c r="F385" s="305"/>
      <c r="G385" s="305"/>
      <c r="H385" s="305"/>
      <c r="I385" s="306"/>
      <c r="J385" s="200">
        <v>3433146</v>
      </c>
      <c r="K385" s="201"/>
      <c r="L385" s="200">
        <v>3433146</v>
      </c>
      <c r="M385" s="201"/>
      <c r="N385" s="220">
        <v>127621</v>
      </c>
      <c r="O385" s="196">
        <v>3.72</v>
      </c>
      <c r="P385" s="197"/>
    </row>
    <row r="386" spans="1:16" ht="13.7" customHeight="1" x14ac:dyDescent="0.25">
      <c r="A386" s="284" t="s">
        <v>0</v>
      </c>
      <c r="B386" s="239"/>
      <c r="C386" s="315" t="s">
        <v>383</v>
      </c>
      <c r="D386" s="286"/>
      <c r="E386" s="286"/>
      <c r="F386" s="286"/>
      <c r="G386" s="286"/>
      <c r="H386" s="286"/>
      <c r="I386" s="287"/>
      <c r="J386" s="243">
        <v>1658080</v>
      </c>
      <c r="K386" s="201"/>
      <c r="L386" s="243">
        <v>1658080</v>
      </c>
      <c r="M386" s="201"/>
      <c r="N386" s="299">
        <v>24940</v>
      </c>
      <c r="O386" s="246">
        <v>1.5</v>
      </c>
      <c r="P386" s="197"/>
    </row>
    <row r="387" spans="1:16" ht="13.7" customHeight="1" x14ac:dyDescent="0.25">
      <c r="A387" s="238"/>
      <c r="B387" s="239"/>
      <c r="C387" s="313" t="s">
        <v>0</v>
      </c>
      <c r="D387" s="281" t="s">
        <v>564</v>
      </c>
      <c r="E387" s="290"/>
      <c r="F387" s="290"/>
      <c r="G387" s="290"/>
      <c r="H387" s="290"/>
      <c r="I387" s="291"/>
      <c r="J387" s="251">
        <v>1658080</v>
      </c>
      <c r="K387" s="201"/>
      <c r="L387" s="251">
        <v>1658080</v>
      </c>
      <c r="M387" s="201"/>
      <c r="N387" s="282">
        <v>24940</v>
      </c>
      <c r="O387" s="254">
        <v>1.5</v>
      </c>
      <c r="P387" s="197"/>
    </row>
    <row r="388" spans="1:16" ht="40.5" customHeight="1" x14ac:dyDescent="0.25">
      <c r="A388" s="238"/>
      <c r="B388" s="239"/>
      <c r="C388" s="263"/>
      <c r="D388" s="363"/>
      <c r="E388" s="278" t="s">
        <v>632</v>
      </c>
      <c r="F388" s="249"/>
      <c r="G388" s="249"/>
      <c r="H388" s="249"/>
      <c r="I388" s="250"/>
      <c r="J388" s="200">
        <v>1658080</v>
      </c>
      <c r="K388" s="201"/>
      <c r="L388" s="200">
        <v>1658080</v>
      </c>
      <c r="M388" s="201"/>
      <c r="N388" s="220">
        <v>24940</v>
      </c>
      <c r="O388" s="196">
        <v>1.5</v>
      </c>
      <c r="P388" s="197"/>
    </row>
    <row r="389" spans="1:16" ht="13.7" customHeight="1" x14ac:dyDescent="0.25">
      <c r="A389" s="238"/>
      <c r="B389" s="239"/>
      <c r="C389" s="315" t="s">
        <v>389</v>
      </c>
      <c r="D389" s="272"/>
      <c r="E389" s="272"/>
      <c r="F389" s="272"/>
      <c r="G389" s="272"/>
      <c r="H389" s="272"/>
      <c r="I389" s="273"/>
      <c r="J389" s="243">
        <v>0</v>
      </c>
      <c r="K389" s="201"/>
      <c r="L389" s="243">
        <v>0</v>
      </c>
      <c r="M389" s="201"/>
      <c r="N389" s="299">
        <v>139513</v>
      </c>
      <c r="O389" s="246">
        <v>0</v>
      </c>
      <c r="P389" s="197"/>
    </row>
    <row r="390" spans="1:16" ht="13.7" customHeight="1" x14ac:dyDescent="0.25">
      <c r="A390" s="238"/>
      <c r="B390" s="239"/>
      <c r="C390" s="313" t="s">
        <v>0</v>
      </c>
      <c r="D390" s="281" t="s">
        <v>557</v>
      </c>
      <c r="E390" s="261"/>
      <c r="F390" s="261"/>
      <c r="G390" s="261"/>
      <c r="H390" s="261"/>
      <c r="I390" s="262"/>
      <c r="J390" s="251">
        <v>0</v>
      </c>
      <c r="K390" s="201"/>
      <c r="L390" s="251">
        <v>0</v>
      </c>
      <c r="M390" s="201"/>
      <c r="N390" s="329">
        <v>139513</v>
      </c>
      <c r="O390" s="254">
        <v>0</v>
      </c>
      <c r="P390" s="197"/>
    </row>
    <row r="391" spans="1:16" ht="40.5" customHeight="1" x14ac:dyDescent="0.25">
      <c r="A391" s="238"/>
      <c r="B391" s="239"/>
      <c r="C391" s="263"/>
      <c r="D391" s="311" t="s">
        <v>0</v>
      </c>
      <c r="E391" s="265" t="s">
        <v>586</v>
      </c>
      <c r="F391" s="266"/>
      <c r="G391" s="266"/>
      <c r="H391" s="266"/>
      <c r="I391" s="267"/>
      <c r="J391" s="200">
        <v>0</v>
      </c>
      <c r="K391" s="201"/>
      <c r="L391" s="200">
        <v>0</v>
      </c>
      <c r="M391" s="201"/>
      <c r="N391" s="220">
        <v>139513</v>
      </c>
      <c r="O391" s="196">
        <v>0</v>
      </c>
      <c r="P391" s="197"/>
    </row>
    <row r="392" spans="1:16" ht="13.7" customHeight="1" x14ac:dyDescent="0.25">
      <c r="A392" s="238"/>
      <c r="B392" s="239"/>
      <c r="C392" s="268" t="s">
        <v>392</v>
      </c>
      <c r="D392" s="269"/>
      <c r="E392" s="269"/>
      <c r="F392" s="269"/>
      <c r="G392" s="269"/>
      <c r="H392" s="269"/>
      <c r="I392" s="270"/>
      <c r="J392" s="243">
        <v>2142158</v>
      </c>
      <c r="K392" s="201"/>
      <c r="L392" s="243">
        <v>2142158</v>
      </c>
      <c r="M392" s="201"/>
      <c r="N392" s="299">
        <v>653381</v>
      </c>
      <c r="O392" s="246">
        <v>30.5</v>
      </c>
      <c r="P392" s="197"/>
    </row>
    <row r="393" spans="1:16" ht="13.7" customHeight="1" x14ac:dyDescent="0.25">
      <c r="A393" s="238"/>
      <c r="B393" s="239"/>
      <c r="C393" s="247" t="s">
        <v>0</v>
      </c>
      <c r="D393" s="271" t="s">
        <v>557</v>
      </c>
      <c r="E393" s="272"/>
      <c r="F393" s="272"/>
      <c r="G393" s="272"/>
      <c r="H393" s="272"/>
      <c r="I393" s="273"/>
      <c r="J393" s="251">
        <v>0</v>
      </c>
      <c r="K393" s="201"/>
      <c r="L393" s="251">
        <v>0</v>
      </c>
      <c r="M393" s="201"/>
      <c r="N393" s="282">
        <v>6462</v>
      </c>
      <c r="O393" s="254">
        <v>0</v>
      </c>
      <c r="P393" s="197"/>
    </row>
    <row r="394" spans="1:16" ht="41.25" customHeight="1" x14ac:dyDescent="0.25">
      <c r="A394" s="238"/>
      <c r="B394" s="239"/>
      <c r="C394" s="247"/>
      <c r="D394" s="274" t="s">
        <v>0</v>
      </c>
      <c r="E394" s="260" t="s">
        <v>589</v>
      </c>
      <c r="F394" s="261"/>
      <c r="G394" s="261"/>
      <c r="H394" s="261"/>
      <c r="I394" s="262"/>
      <c r="J394" s="200">
        <v>0</v>
      </c>
      <c r="K394" s="201"/>
      <c r="L394" s="200">
        <v>0</v>
      </c>
      <c r="M394" s="201"/>
      <c r="N394" s="220">
        <v>83</v>
      </c>
      <c r="O394" s="196">
        <v>0</v>
      </c>
      <c r="P394" s="197"/>
    </row>
    <row r="395" spans="1:16" ht="40.5" customHeight="1" x14ac:dyDescent="0.25">
      <c r="A395" s="238"/>
      <c r="B395" s="239"/>
      <c r="C395" s="247"/>
      <c r="D395" s="264"/>
      <c r="E395" s="265" t="s">
        <v>586</v>
      </c>
      <c r="F395" s="266"/>
      <c r="G395" s="266"/>
      <c r="H395" s="266"/>
      <c r="I395" s="267"/>
      <c r="J395" s="200">
        <v>0</v>
      </c>
      <c r="K395" s="201"/>
      <c r="L395" s="200">
        <v>0</v>
      </c>
      <c r="M395" s="201"/>
      <c r="N395" s="220">
        <v>6379</v>
      </c>
      <c r="O395" s="196">
        <v>0</v>
      </c>
      <c r="P395" s="197"/>
    </row>
    <row r="396" spans="1:16" ht="13.7" customHeight="1" x14ac:dyDescent="0.25">
      <c r="A396" s="238"/>
      <c r="B396" s="239"/>
      <c r="C396" s="247"/>
      <c r="D396" s="248" t="s">
        <v>564</v>
      </c>
      <c r="E396" s="249"/>
      <c r="F396" s="249"/>
      <c r="G396" s="249"/>
      <c r="H396" s="249"/>
      <c r="I396" s="250"/>
      <c r="J396" s="251">
        <v>2142158</v>
      </c>
      <c r="K396" s="201"/>
      <c r="L396" s="251">
        <v>2142158</v>
      </c>
      <c r="M396" s="201"/>
      <c r="N396" s="282">
        <v>646919</v>
      </c>
      <c r="O396" s="351">
        <v>30.2</v>
      </c>
      <c r="P396" s="337"/>
    </row>
    <row r="397" spans="1:16" ht="40.5" customHeight="1" x14ac:dyDescent="0.25">
      <c r="A397" s="333"/>
      <c r="B397" s="334"/>
      <c r="C397" s="307"/>
      <c r="D397" s="311" t="s">
        <v>0</v>
      </c>
      <c r="E397" s="256" t="s">
        <v>632</v>
      </c>
      <c r="F397" s="257"/>
      <c r="G397" s="257"/>
      <c r="H397" s="257"/>
      <c r="I397" s="258"/>
      <c r="J397" s="200">
        <v>2142158</v>
      </c>
      <c r="K397" s="201"/>
      <c r="L397" s="200">
        <v>2142158</v>
      </c>
      <c r="M397" s="201"/>
      <c r="N397" s="220">
        <v>646919</v>
      </c>
      <c r="O397" s="364">
        <v>30.2</v>
      </c>
      <c r="P397" s="365"/>
    </row>
    <row r="398" spans="1:16" ht="13.7" customHeight="1" x14ac:dyDescent="0.25">
      <c r="A398" s="230" t="s">
        <v>405</v>
      </c>
      <c r="B398" s="231"/>
      <c r="C398" s="231"/>
      <c r="D398" s="231"/>
      <c r="E398" s="231"/>
      <c r="F398" s="231"/>
      <c r="G398" s="231"/>
      <c r="H398" s="231"/>
      <c r="I398" s="232"/>
      <c r="J398" s="233">
        <v>300000</v>
      </c>
      <c r="K398" s="234"/>
      <c r="L398" s="233">
        <v>300000</v>
      </c>
      <c r="M398" s="234"/>
      <c r="N398" s="235">
        <v>102696</v>
      </c>
      <c r="O398" s="236">
        <v>34.229999999999997</v>
      </c>
      <c r="P398" s="237"/>
    </row>
    <row r="399" spans="1:16" ht="13.7" customHeight="1" x14ac:dyDescent="0.25">
      <c r="A399" s="331" t="s">
        <v>0</v>
      </c>
      <c r="B399" s="335"/>
      <c r="C399" s="366" t="s">
        <v>406</v>
      </c>
      <c r="D399" s="367"/>
      <c r="E399" s="367"/>
      <c r="F399" s="367"/>
      <c r="G399" s="367"/>
      <c r="H399" s="367"/>
      <c r="I399" s="368"/>
      <c r="J399" s="369">
        <v>300000</v>
      </c>
      <c r="K399" s="370"/>
      <c r="L399" s="369">
        <v>300000</v>
      </c>
      <c r="M399" s="370"/>
      <c r="N399" s="371">
        <v>102696</v>
      </c>
      <c r="O399" s="372">
        <v>34.229999999999997</v>
      </c>
      <c r="P399" s="373"/>
    </row>
    <row r="400" spans="1:16" ht="13.7" customHeight="1" x14ac:dyDescent="0.25">
      <c r="A400" s="300"/>
      <c r="B400" s="241"/>
      <c r="C400" s="301" t="s">
        <v>0</v>
      </c>
      <c r="D400" s="248" t="s">
        <v>557</v>
      </c>
      <c r="E400" s="249"/>
      <c r="F400" s="249"/>
      <c r="G400" s="249"/>
      <c r="H400" s="249"/>
      <c r="I400" s="250"/>
      <c r="J400" s="251">
        <v>300000</v>
      </c>
      <c r="K400" s="201"/>
      <c r="L400" s="251">
        <v>300000</v>
      </c>
      <c r="M400" s="201"/>
      <c r="N400" s="282">
        <v>102696</v>
      </c>
      <c r="O400" s="374">
        <v>34.229999999999997</v>
      </c>
      <c r="P400" s="365"/>
    </row>
    <row r="401" spans="1:16" ht="13.7" customHeight="1" x14ac:dyDescent="0.25">
      <c r="A401" s="300"/>
      <c r="B401" s="241"/>
      <c r="C401" s="247"/>
      <c r="D401" s="259" t="s">
        <v>0</v>
      </c>
      <c r="E401" s="256" t="s">
        <v>559</v>
      </c>
      <c r="F401" s="257"/>
      <c r="G401" s="257"/>
      <c r="H401" s="257"/>
      <c r="I401" s="258"/>
      <c r="J401" s="200">
        <v>0</v>
      </c>
      <c r="K401" s="201"/>
      <c r="L401" s="200">
        <v>0</v>
      </c>
      <c r="M401" s="201"/>
      <c r="N401" s="220">
        <v>800</v>
      </c>
      <c r="O401" s="364">
        <v>0</v>
      </c>
      <c r="P401" s="365"/>
    </row>
    <row r="402" spans="1:16" ht="13.7" customHeight="1" x14ac:dyDescent="0.25">
      <c r="A402" s="300"/>
      <c r="B402" s="241"/>
      <c r="C402" s="247"/>
      <c r="D402" s="259"/>
      <c r="E402" s="260" t="s">
        <v>560</v>
      </c>
      <c r="F402" s="261"/>
      <c r="G402" s="261"/>
      <c r="H402" s="261"/>
      <c r="I402" s="262"/>
      <c r="J402" s="200">
        <v>0</v>
      </c>
      <c r="K402" s="201"/>
      <c r="L402" s="200">
        <v>0</v>
      </c>
      <c r="M402" s="201"/>
      <c r="N402" s="220">
        <v>1896</v>
      </c>
      <c r="O402" s="288">
        <v>0</v>
      </c>
      <c r="P402" s="289"/>
    </row>
    <row r="403" spans="1:16" ht="24.95" customHeight="1" x14ac:dyDescent="0.25">
      <c r="A403" s="375" t="s">
        <v>0</v>
      </c>
      <c r="B403" s="305"/>
      <c r="C403" s="305"/>
      <c r="D403" s="306"/>
      <c r="E403" s="278" t="s">
        <v>602</v>
      </c>
      <c r="F403" s="294"/>
      <c r="G403" s="294"/>
      <c r="H403" s="294"/>
      <c r="I403" s="295"/>
      <c r="J403" s="200">
        <v>300000</v>
      </c>
      <c r="K403" s="201"/>
      <c r="L403" s="200">
        <v>300000</v>
      </c>
      <c r="M403" s="201"/>
      <c r="N403" s="303">
        <v>100000</v>
      </c>
      <c r="O403" s="364">
        <v>33.33</v>
      </c>
      <c r="P403" s="365"/>
    </row>
    <row r="404" spans="1:16" ht="13.7" customHeight="1" x14ac:dyDescent="0.25">
      <c r="A404" s="230" t="s">
        <v>408</v>
      </c>
      <c r="B404" s="231"/>
      <c r="C404" s="231"/>
      <c r="D404" s="231"/>
      <c r="E404" s="231"/>
      <c r="F404" s="231"/>
      <c r="G404" s="231"/>
      <c r="H404" s="231"/>
      <c r="I404" s="232"/>
      <c r="J404" s="233">
        <v>0</v>
      </c>
      <c r="K404" s="234"/>
      <c r="L404" s="233">
        <v>95000</v>
      </c>
      <c r="M404" s="234"/>
      <c r="N404" s="235">
        <v>5000</v>
      </c>
      <c r="O404" s="236">
        <v>5.26</v>
      </c>
      <c r="P404" s="237"/>
    </row>
    <row r="405" spans="1:16" ht="13.7" customHeight="1" x14ac:dyDescent="0.25">
      <c r="A405" s="331" t="s">
        <v>0</v>
      </c>
      <c r="B405" s="332"/>
      <c r="C405" s="308" t="s">
        <v>409</v>
      </c>
      <c r="D405" s="290"/>
      <c r="E405" s="290"/>
      <c r="F405" s="290"/>
      <c r="G405" s="290"/>
      <c r="H405" s="290"/>
      <c r="I405" s="291"/>
      <c r="J405" s="243">
        <v>0</v>
      </c>
      <c r="K405" s="201"/>
      <c r="L405" s="243">
        <v>0</v>
      </c>
      <c r="M405" s="201"/>
      <c r="N405" s="299">
        <v>5000</v>
      </c>
      <c r="O405" s="376">
        <v>0</v>
      </c>
      <c r="P405" s="365"/>
    </row>
    <row r="406" spans="1:16" ht="13.7" customHeight="1" x14ac:dyDescent="0.25">
      <c r="A406" s="238"/>
      <c r="B406" s="239"/>
      <c r="C406" s="313" t="s">
        <v>0</v>
      </c>
      <c r="D406" s="281" t="s">
        <v>557</v>
      </c>
      <c r="E406" s="261"/>
      <c r="F406" s="261"/>
      <c r="G406" s="261"/>
      <c r="H406" s="261"/>
      <c r="I406" s="262"/>
      <c r="J406" s="251">
        <v>0</v>
      </c>
      <c r="K406" s="201"/>
      <c r="L406" s="251">
        <v>0</v>
      </c>
      <c r="M406" s="201"/>
      <c r="N406" s="282">
        <v>5000</v>
      </c>
      <c r="O406" s="374">
        <v>0</v>
      </c>
      <c r="P406" s="365"/>
    </row>
    <row r="407" spans="1:16" ht="40.5" customHeight="1" x14ac:dyDescent="0.25">
      <c r="A407" s="238"/>
      <c r="B407" s="239"/>
      <c r="C407" s="307"/>
      <c r="D407" s="377"/>
      <c r="E407" s="260" t="s">
        <v>586</v>
      </c>
      <c r="F407" s="261"/>
      <c r="G407" s="261"/>
      <c r="H407" s="261"/>
      <c r="I407" s="262"/>
      <c r="J407" s="200">
        <v>0</v>
      </c>
      <c r="K407" s="201"/>
      <c r="L407" s="200">
        <v>0</v>
      </c>
      <c r="M407" s="201"/>
      <c r="N407" s="220">
        <v>5000</v>
      </c>
      <c r="O407" s="364">
        <v>0</v>
      </c>
      <c r="P407" s="365"/>
    </row>
    <row r="408" spans="1:16" ht="13.7" customHeight="1" x14ac:dyDescent="0.25">
      <c r="A408" s="238"/>
      <c r="B408" s="239"/>
      <c r="C408" s="308" t="s">
        <v>411</v>
      </c>
      <c r="D408" s="261"/>
      <c r="E408" s="261"/>
      <c r="F408" s="261"/>
      <c r="G408" s="261"/>
      <c r="H408" s="261"/>
      <c r="I408" s="262"/>
      <c r="J408" s="243">
        <v>0</v>
      </c>
      <c r="K408" s="201"/>
      <c r="L408" s="243">
        <v>95000</v>
      </c>
      <c r="M408" s="201"/>
      <c r="N408" s="299">
        <v>0</v>
      </c>
      <c r="O408" s="376">
        <v>0</v>
      </c>
      <c r="P408" s="365"/>
    </row>
    <row r="409" spans="1:16" ht="13.7" customHeight="1" x14ac:dyDescent="0.25">
      <c r="A409" s="238"/>
      <c r="B409" s="239"/>
      <c r="C409" s="313" t="s">
        <v>0</v>
      </c>
      <c r="D409" s="281" t="s">
        <v>557</v>
      </c>
      <c r="E409" s="261"/>
      <c r="F409" s="261"/>
      <c r="G409" s="261"/>
      <c r="H409" s="261"/>
      <c r="I409" s="262"/>
      <c r="J409" s="251">
        <v>0</v>
      </c>
      <c r="K409" s="201"/>
      <c r="L409" s="251">
        <v>95000</v>
      </c>
      <c r="M409" s="201"/>
      <c r="N409" s="282">
        <v>0</v>
      </c>
      <c r="O409" s="374">
        <v>0</v>
      </c>
      <c r="P409" s="365"/>
    </row>
    <row r="410" spans="1:16" ht="39" customHeight="1" x14ac:dyDescent="0.25">
      <c r="A410" s="238"/>
      <c r="B410" s="239"/>
      <c r="C410" s="247"/>
      <c r="D410" s="274" t="s">
        <v>0</v>
      </c>
      <c r="E410" s="260" t="s">
        <v>585</v>
      </c>
      <c r="F410" s="261"/>
      <c r="G410" s="261"/>
      <c r="H410" s="261"/>
      <c r="I410" s="262"/>
      <c r="J410" s="200">
        <v>0</v>
      </c>
      <c r="K410" s="201"/>
      <c r="L410" s="200">
        <v>85000</v>
      </c>
      <c r="M410" s="201"/>
      <c r="N410" s="220">
        <v>0</v>
      </c>
      <c r="O410" s="364">
        <v>0</v>
      </c>
      <c r="P410" s="365"/>
    </row>
    <row r="411" spans="1:16" ht="39.75" customHeight="1" x14ac:dyDescent="0.25">
      <c r="A411" s="378"/>
      <c r="B411" s="305"/>
      <c r="C411" s="263"/>
      <c r="D411" s="264"/>
      <c r="E411" s="265" t="s">
        <v>584</v>
      </c>
      <c r="F411" s="266"/>
      <c r="G411" s="266"/>
      <c r="H411" s="266"/>
      <c r="I411" s="267"/>
      <c r="J411" s="379">
        <v>0</v>
      </c>
      <c r="K411" s="380"/>
      <c r="L411" s="379">
        <v>10000</v>
      </c>
      <c r="M411" s="380"/>
      <c r="N411" s="381">
        <v>0</v>
      </c>
      <c r="O411" s="364">
        <v>0</v>
      </c>
      <c r="P411" s="365"/>
    </row>
    <row r="412" spans="1:16" ht="18.75" customHeight="1" x14ac:dyDescent="0.25">
      <c r="A412" s="382" t="s">
        <v>0</v>
      </c>
      <c r="B412" s="383" t="s">
        <v>633</v>
      </c>
      <c r="C412" s="384"/>
      <c r="D412" s="384"/>
      <c r="E412" s="384"/>
      <c r="F412" s="384"/>
      <c r="G412" s="384"/>
      <c r="H412" s="385" t="s">
        <v>0</v>
      </c>
      <c r="I412" s="386"/>
      <c r="J412" s="387">
        <v>783111238</v>
      </c>
      <c r="K412" s="388"/>
      <c r="L412" s="387">
        <v>807707602</v>
      </c>
      <c r="M412" s="388"/>
      <c r="N412" s="389">
        <v>154122819</v>
      </c>
      <c r="O412" s="390">
        <v>19.079999999999998</v>
      </c>
      <c r="P412" s="391"/>
    </row>
    <row r="413" spans="1:16" ht="9.75" customHeight="1" x14ac:dyDescent="0.25">
      <c r="A413" s="392"/>
      <c r="B413" s="393" t="s">
        <v>634</v>
      </c>
      <c r="C413" s="393"/>
      <c r="D413" s="393"/>
      <c r="E413" s="394"/>
      <c r="F413" s="394"/>
      <c r="G413" s="394"/>
      <c r="H413" s="395"/>
      <c r="I413" s="386"/>
      <c r="J413" s="396" t="s">
        <v>0</v>
      </c>
      <c r="K413" s="397"/>
      <c r="L413" s="398"/>
      <c r="M413" s="399"/>
      <c r="N413" s="400"/>
      <c r="O413" s="401"/>
      <c r="P413" s="386"/>
    </row>
    <row r="414" spans="1:16" ht="14.25" customHeight="1" x14ac:dyDescent="0.25">
      <c r="A414" s="402" t="s">
        <v>0</v>
      </c>
      <c r="B414" s="403"/>
      <c r="C414" s="404"/>
      <c r="D414" s="405" t="s">
        <v>635</v>
      </c>
      <c r="E414" s="405"/>
      <c r="F414" s="405"/>
      <c r="G414" s="405"/>
      <c r="H414" s="405"/>
      <c r="I414" s="406"/>
      <c r="J414" s="407">
        <f>+J45+J50+J64+J79+J86+J90+J97+J104+J108+J117+J122+J134+J137+J145+J150+J160+J164+J168+J174+J178+J183+J186+J197+J201+J206+J214+J220+J225+J228+J231+J234+J237+J248+J256+J260+J264+J267+J273+J279+J286+J292+J298+J302+J305+J309+J315+J318+J324+J327+J331+J349+J358+J361+J365+J370+J373+J378+J381+J390+J393+J400+J406+J409</f>
        <v>524500905</v>
      </c>
      <c r="K414" s="408"/>
      <c r="L414" s="407">
        <f>+L45+L50+L64+L79+L86+L90+L97+L104+L108+L117+L122+L134+L137+L145+L150+L160+L164+L168+L174+L178+L183+L186+L197+L201+L206+L214+L220+L225+L228+L231+L234+L237+L248+L256+L260+L264+L267+L273+L279+L286+L292+L298+L302+L305+L309+L315+L318+L324+L327+L331+L349+L358+L361+L365+L370+L373+L378+L381+L390+L393+L400+L406+L409</f>
        <v>525845289</v>
      </c>
      <c r="M414" s="408"/>
      <c r="N414" s="409">
        <f>+N45+N50+N64+N79+N86+N90+N97+N104+N108+N117+N122+N134+N137+N145+N150+N160+N164+N168+N174+N178+N183+N186+N197+N201+N206+N214+N220+N225+N228+N231+N234+N237+N248+N256+N260+N264+N267+N273+N279+N286+N292+N298+N302+N305+N309+N315+N318+N324+N327+N331+N349+N358+N361+N365+N370+N373+N378+N381+N390+N393+N400+N406+N409+N354</f>
        <v>138231921</v>
      </c>
      <c r="O414" s="410">
        <f>+N414/L414*100</f>
        <v>26.287564782195854</v>
      </c>
      <c r="P414" s="411"/>
    </row>
    <row r="415" spans="1:16" ht="14.25" customHeight="1" x14ac:dyDescent="0.25">
      <c r="A415" s="412"/>
      <c r="B415" s="413"/>
      <c r="C415" s="414"/>
      <c r="D415" s="415" t="s">
        <v>636</v>
      </c>
      <c r="E415" s="415"/>
      <c r="F415" s="415"/>
      <c r="G415" s="415"/>
      <c r="H415" s="415"/>
      <c r="I415" s="416"/>
      <c r="J415" s="417">
        <f>+J412-J414</f>
        <v>258610333</v>
      </c>
      <c r="K415" s="418"/>
      <c r="L415" s="417">
        <f>+L412-L414</f>
        <v>281862313</v>
      </c>
      <c r="M415" s="418"/>
      <c r="N415" s="419">
        <f>+N412-N414</f>
        <v>15890898</v>
      </c>
      <c r="O415" s="420">
        <f>+N415/L415*100</f>
        <v>5.637822889788036</v>
      </c>
      <c r="P415" s="421"/>
    </row>
  </sheetData>
  <mergeCells count="1777">
    <mergeCell ref="O414:P414"/>
    <mergeCell ref="D415:I415"/>
    <mergeCell ref="J415:K415"/>
    <mergeCell ref="L415:M415"/>
    <mergeCell ref="O415:P415"/>
    <mergeCell ref="B413:D413"/>
    <mergeCell ref="E413:G413"/>
    <mergeCell ref="J413:K413"/>
    <mergeCell ref="L413:M413"/>
    <mergeCell ref="A414:A415"/>
    <mergeCell ref="D414:I414"/>
    <mergeCell ref="J414:K414"/>
    <mergeCell ref="L414:M414"/>
    <mergeCell ref="E411:I411"/>
    <mergeCell ref="J411:K411"/>
    <mergeCell ref="L411:M411"/>
    <mergeCell ref="O411:P411"/>
    <mergeCell ref="B412:G412"/>
    <mergeCell ref="J412:K412"/>
    <mergeCell ref="L412:M412"/>
    <mergeCell ref="O412:P412"/>
    <mergeCell ref="C409:C411"/>
    <mergeCell ref="D409:I409"/>
    <mergeCell ref="J409:K409"/>
    <mergeCell ref="L409:M409"/>
    <mergeCell ref="O409:P409"/>
    <mergeCell ref="D410:D411"/>
    <mergeCell ref="E410:I410"/>
    <mergeCell ref="J410:K410"/>
    <mergeCell ref="L410:M410"/>
    <mergeCell ref="O410:P410"/>
    <mergeCell ref="E407:I407"/>
    <mergeCell ref="J407:K407"/>
    <mergeCell ref="L407:M407"/>
    <mergeCell ref="O407:P407"/>
    <mergeCell ref="C408:I408"/>
    <mergeCell ref="J408:K408"/>
    <mergeCell ref="L408:M408"/>
    <mergeCell ref="O408:P408"/>
    <mergeCell ref="A405:B411"/>
    <mergeCell ref="C405:I405"/>
    <mergeCell ref="J405:K405"/>
    <mergeCell ref="L405:M405"/>
    <mergeCell ref="O405:P405"/>
    <mergeCell ref="C406:C407"/>
    <mergeCell ref="D406:I406"/>
    <mergeCell ref="J406:K406"/>
    <mergeCell ref="L406:M406"/>
    <mergeCell ref="O406:P406"/>
    <mergeCell ref="A403:D403"/>
    <mergeCell ref="E403:I403"/>
    <mergeCell ref="J403:K403"/>
    <mergeCell ref="L403:M403"/>
    <mergeCell ref="O403:P403"/>
    <mergeCell ref="A404:I404"/>
    <mergeCell ref="J404:K404"/>
    <mergeCell ref="L404:M404"/>
    <mergeCell ref="O404:P404"/>
    <mergeCell ref="D401:D402"/>
    <mergeCell ref="E401:I401"/>
    <mergeCell ref="J401:K401"/>
    <mergeCell ref="L401:M401"/>
    <mergeCell ref="O401:P401"/>
    <mergeCell ref="E402:I402"/>
    <mergeCell ref="J402:K402"/>
    <mergeCell ref="L402:M402"/>
    <mergeCell ref="O402:P402"/>
    <mergeCell ref="A399:B402"/>
    <mergeCell ref="C399:I399"/>
    <mergeCell ref="J399:K399"/>
    <mergeCell ref="L399:M399"/>
    <mergeCell ref="O399:P399"/>
    <mergeCell ref="C400:C402"/>
    <mergeCell ref="D400:I400"/>
    <mergeCell ref="J400:K400"/>
    <mergeCell ref="L400:M400"/>
    <mergeCell ref="O400:P400"/>
    <mergeCell ref="E397:I397"/>
    <mergeCell ref="J397:K397"/>
    <mergeCell ref="L397:M397"/>
    <mergeCell ref="O397:P397"/>
    <mergeCell ref="A398:I398"/>
    <mergeCell ref="J398:K398"/>
    <mergeCell ref="L398:M398"/>
    <mergeCell ref="O398:P398"/>
    <mergeCell ref="E395:I395"/>
    <mergeCell ref="J395:K395"/>
    <mergeCell ref="L395:M395"/>
    <mergeCell ref="O395:P395"/>
    <mergeCell ref="D396:I396"/>
    <mergeCell ref="J396:K396"/>
    <mergeCell ref="L396:M396"/>
    <mergeCell ref="O396:P396"/>
    <mergeCell ref="C393:C397"/>
    <mergeCell ref="D393:I393"/>
    <mergeCell ref="J393:K393"/>
    <mergeCell ref="L393:M393"/>
    <mergeCell ref="O393:P393"/>
    <mergeCell ref="D394:D395"/>
    <mergeCell ref="E394:I394"/>
    <mergeCell ref="J394:K394"/>
    <mergeCell ref="L394:M394"/>
    <mergeCell ref="O394:P394"/>
    <mergeCell ref="J391:K391"/>
    <mergeCell ref="L391:M391"/>
    <mergeCell ref="O391:P391"/>
    <mergeCell ref="C392:I392"/>
    <mergeCell ref="J392:K392"/>
    <mergeCell ref="L392:M392"/>
    <mergeCell ref="O392:P392"/>
    <mergeCell ref="C389:I389"/>
    <mergeCell ref="J389:K389"/>
    <mergeCell ref="L389:M389"/>
    <mergeCell ref="O389:P389"/>
    <mergeCell ref="C390:C391"/>
    <mergeCell ref="D390:I390"/>
    <mergeCell ref="J390:K390"/>
    <mergeCell ref="L390:M390"/>
    <mergeCell ref="O390:P390"/>
    <mergeCell ref="E391:I391"/>
    <mergeCell ref="D387:I387"/>
    <mergeCell ref="J387:K387"/>
    <mergeCell ref="L387:M387"/>
    <mergeCell ref="O387:P387"/>
    <mergeCell ref="E388:I388"/>
    <mergeCell ref="J388:K388"/>
    <mergeCell ref="L388:M388"/>
    <mergeCell ref="O388:P388"/>
    <mergeCell ref="E385:I385"/>
    <mergeCell ref="J385:K385"/>
    <mergeCell ref="L385:M385"/>
    <mergeCell ref="O385:P385"/>
    <mergeCell ref="A386:B397"/>
    <mergeCell ref="C386:I386"/>
    <mergeCell ref="J386:K386"/>
    <mergeCell ref="L386:M386"/>
    <mergeCell ref="O386:P386"/>
    <mergeCell ref="C387:C388"/>
    <mergeCell ref="A383:D383"/>
    <mergeCell ref="E383:I383"/>
    <mergeCell ref="J383:K383"/>
    <mergeCell ref="L383:M383"/>
    <mergeCell ref="O383:P383"/>
    <mergeCell ref="A384:C385"/>
    <mergeCell ref="D384:I384"/>
    <mergeCell ref="J384:K384"/>
    <mergeCell ref="L384:M384"/>
    <mergeCell ref="O384:P384"/>
    <mergeCell ref="C381:C382"/>
    <mergeCell ref="D381:I381"/>
    <mergeCell ref="J381:K381"/>
    <mergeCell ref="L381:M381"/>
    <mergeCell ref="O381:P381"/>
    <mergeCell ref="E382:I382"/>
    <mergeCell ref="J382:K382"/>
    <mergeCell ref="L382:M382"/>
    <mergeCell ref="O382:P382"/>
    <mergeCell ref="E379:I379"/>
    <mergeCell ref="J379:K379"/>
    <mergeCell ref="L379:M379"/>
    <mergeCell ref="O379:P379"/>
    <mergeCell ref="C380:I380"/>
    <mergeCell ref="J380:K380"/>
    <mergeCell ref="L380:M380"/>
    <mergeCell ref="O380:P380"/>
    <mergeCell ref="A377:B382"/>
    <mergeCell ref="C377:I377"/>
    <mergeCell ref="J377:K377"/>
    <mergeCell ref="L377:M377"/>
    <mergeCell ref="O377:P377"/>
    <mergeCell ref="C378:C379"/>
    <mergeCell ref="D378:I378"/>
    <mergeCell ref="J378:K378"/>
    <mergeCell ref="L378:M378"/>
    <mergeCell ref="O378:P378"/>
    <mergeCell ref="E375:I375"/>
    <mergeCell ref="J375:K375"/>
    <mergeCell ref="L375:M375"/>
    <mergeCell ref="O375:P375"/>
    <mergeCell ref="A376:I376"/>
    <mergeCell ref="J376:K376"/>
    <mergeCell ref="L376:M376"/>
    <mergeCell ref="O376:P376"/>
    <mergeCell ref="C373:C375"/>
    <mergeCell ref="D373:I373"/>
    <mergeCell ref="J373:K373"/>
    <mergeCell ref="L373:M373"/>
    <mergeCell ref="O373:P373"/>
    <mergeCell ref="D374:D375"/>
    <mergeCell ref="E374:I374"/>
    <mergeCell ref="J374:K374"/>
    <mergeCell ref="L374:M374"/>
    <mergeCell ref="O374:P374"/>
    <mergeCell ref="J371:K371"/>
    <mergeCell ref="L371:M371"/>
    <mergeCell ref="O371:P371"/>
    <mergeCell ref="C372:I372"/>
    <mergeCell ref="J372:K372"/>
    <mergeCell ref="L372:M372"/>
    <mergeCell ref="O372:P372"/>
    <mergeCell ref="C369:I369"/>
    <mergeCell ref="J369:K369"/>
    <mergeCell ref="L369:M369"/>
    <mergeCell ref="O369:P369"/>
    <mergeCell ref="C370:C371"/>
    <mergeCell ref="D370:I370"/>
    <mergeCell ref="J370:K370"/>
    <mergeCell ref="L370:M370"/>
    <mergeCell ref="O370:P370"/>
    <mergeCell ref="E371:I371"/>
    <mergeCell ref="E367:I367"/>
    <mergeCell ref="J367:K367"/>
    <mergeCell ref="L367:M367"/>
    <mergeCell ref="O367:P367"/>
    <mergeCell ref="E368:I368"/>
    <mergeCell ref="J368:K368"/>
    <mergeCell ref="L368:M368"/>
    <mergeCell ref="O368:P368"/>
    <mergeCell ref="C365:C368"/>
    <mergeCell ref="D365:I365"/>
    <mergeCell ref="J365:K365"/>
    <mergeCell ref="L365:M365"/>
    <mergeCell ref="O365:P365"/>
    <mergeCell ref="D366:D368"/>
    <mergeCell ref="E366:I366"/>
    <mergeCell ref="J366:K366"/>
    <mergeCell ref="L366:M366"/>
    <mergeCell ref="O366:P366"/>
    <mergeCell ref="E363:I363"/>
    <mergeCell ref="J363:K363"/>
    <mergeCell ref="L363:M363"/>
    <mergeCell ref="O363:P363"/>
    <mergeCell ref="C364:I364"/>
    <mergeCell ref="J364:K364"/>
    <mergeCell ref="L364:M364"/>
    <mergeCell ref="O364:P364"/>
    <mergeCell ref="C361:C363"/>
    <mergeCell ref="D361:I361"/>
    <mergeCell ref="J361:K361"/>
    <mergeCell ref="L361:M361"/>
    <mergeCell ref="O361:P361"/>
    <mergeCell ref="D362:D363"/>
    <mergeCell ref="E362:I362"/>
    <mergeCell ref="J362:K362"/>
    <mergeCell ref="L362:M362"/>
    <mergeCell ref="O362:P362"/>
    <mergeCell ref="E359:I359"/>
    <mergeCell ref="J359:K359"/>
    <mergeCell ref="L359:M359"/>
    <mergeCell ref="O359:P359"/>
    <mergeCell ref="C360:I360"/>
    <mergeCell ref="J360:K360"/>
    <mergeCell ref="L360:M360"/>
    <mergeCell ref="O360:P360"/>
    <mergeCell ref="C357:I357"/>
    <mergeCell ref="J357:K357"/>
    <mergeCell ref="L357:M357"/>
    <mergeCell ref="O357:P357"/>
    <mergeCell ref="D358:I358"/>
    <mergeCell ref="J358:K358"/>
    <mergeCell ref="L358:M358"/>
    <mergeCell ref="O358:P358"/>
    <mergeCell ref="A355:D355"/>
    <mergeCell ref="E355:I355"/>
    <mergeCell ref="J355:K355"/>
    <mergeCell ref="L355:M355"/>
    <mergeCell ref="O355:P355"/>
    <mergeCell ref="A356:I356"/>
    <mergeCell ref="J356:K356"/>
    <mergeCell ref="L356:M356"/>
    <mergeCell ref="O356:P356"/>
    <mergeCell ref="A353:B354"/>
    <mergeCell ref="C353:I353"/>
    <mergeCell ref="J353:K353"/>
    <mergeCell ref="L353:M353"/>
    <mergeCell ref="O353:P353"/>
    <mergeCell ref="D354:I354"/>
    <mergeCell ref="J354:K354"/>
    <mergeCell ref="L354:M354"/>
    <mergeCell ref="O354:P354"/>
    <mergeCell ref="L351:M351"/>
    <mergeCell ref="O351:P351"/>
    <mergeCell ref="A352:I352"/>
    <mergeCell ref="J352:K352"/>
    <mergeCell ref="L352:M352"/>
    <mergeCell ref="O352:P352"/>
    <mergeCell ref="J349:K349"/>
    <mergeCell ref="L349:M349"/>
    <mergeCell ref="O349:P349"/>
    <mergeCell ref="D350:D351"/>
    <mergeCell ref="E350:I350"/>
    <mergeCell ref="J350:K350"/>
    <mergeCell ref="L350:M350"/>
    <mergeCell ref="O350:P350"/>
    <mergeCell ref="E351:I351"/>
    <mergeCell ref="J351:K351"/>
    <mergeCell ref="J347:K347"/>
    <mergeCell ref="L347:M347"/>
    <mergeCell ref="O347:P347"/>
    <mergeCell ref="A348:B351"/>
    <mergeCell ref="C348:I348"/>
    <mergeCell ref="J348:K348"/>
    <mergeCell ref="L348:M348"/>
    <mergeCell ref="O348:P348"/>
    <mergeCell ref="C349:C351"/>
    <mergeCell ref="D349:I349"/>
    <mergeCell ref="E345:I345"/>
    <mergeCell ref="J345:K345"/>
    <mergeCell ref="L345:M345"/>
    <mergeCell ref="O345:P345"/>
    <mergeCell ref="A346:C347"/>
    <mergeCell ref="D346:I346"/>
    <mergeCell ref="J346:K346"/>
    <mergeCell ref="L346:M346"/>
    <mergeCell ref="O346:P346"/>
    <mergeCell ref="E347:I347"/>
    <mergeCell ref="E343:I343"/>
    <mergeCell ref="J343:K343"/>
    <mergeCell ref="L343:M343"/>
    <mergeCell ref="O343:P343"/>
    <mergeCell ref="E344:I344"/>
    <mergeCell ref="J344:K344"/>
    <mergeCell ref="L344:M344"/>
    <mergeCell ref="O344:P344"/>
    <mergeCell ref="E341:I341"/>
    <mergeCell ref="J341:K341"/>
    <mergeCell ref="L341:M341"/>
    <mergeCell ref="O341:P341"/>
    <mergeCell ref="E342:I342"/>
    <mergeCell ref="J342:K342"/>
    <mergeCell ref="L342:M342"/>
    <mergeCell ref="O342:P342"/>
    <mergeCell ref="E339:I339"/>
    <mergeCell ref="J339:K339"/>
    <mergeCell ref="L339:M339"/>
    <mergeCell ref="O339:P339"/>
    <mergeCell ref="E340:I340"/>
    <mergeCell ref="J340:K340"/>
    <mergeCell ref="L340:M340"/>
    <mergeCell ref="O340:P340"/>
    <mergeCell ref="J337:K337"/>
    <mergeCell ref="L337:M337"/>
    <mergeCell ref="O337:P337"/>
    <mergeCell ref="E338:I338"/>
    <mergeCell ref="J338:K338"/>
    <mergeCell ref="L338:M338"/>
    <mergeCell ref="O338:P338"/>
    <mergeCell ref="A335:D345"/>
    <mergeCell ref="E335:I335"/>
    <mergeCell ref="J335:K335"/>
    <mergeCell ref="L335:M335"/>
    <mergeCell ref="O335:P335"/>
    <mergeCell ref="E336:I336"/>
    <mergeCell ref="J336:K336"/>
    <mergeCell ref="L336:M336"/>
    <mergeCell ref="O336:P336"/>
    <mergeCell ref="E337:I337"/>
    <mergeCell ref="E333:I333"/>
    <mergeCell ref="J333:K333"/>
    <mergeCell ref="L333:M333"/>
    <mergeCell ref="O333:P333"/>
    <mergeCell ref="E334:I334"/>
    <mergeCell ref="J334:K334"/>
    <mergeCell ref="L334:M334"/>
    <mergeCell ref="O334:P334"/>
    <mergeCell ref="C331:C334"/>
    <mergeCell ref="D331:I331"/>
    <mergeCell ref="J331:K331"/>
    <mergeCell ref="L331:M331"/>
    <mergeCell ref="O331:P331"/>
    <mergeCell ref="D332:D334"/>
    <mergeCell ref="E332:I332"/>
    <mergeCell ref="J332:K332"/>
    <mergeCell ref="L332:M332"/>
    <mergeCell ref="O332:P332"/>
    <mergeCell ref="E329:I329"/>
    <mergeCell ref="J329:K329"/>
    <mergeCell ref="L329:M329"/>
    <mergeCell ref="O329:P329"/>
    <mergeCell ref="C330:I330"/>
    <mergeCell ref="J330:K330"/>
    <mergeCell ref="L330:M330"/>
    <mergeCell ref="O330:P330"/>
    <mergeCell ref="C327:C329"/>
    <mergeCell ref="D327:I327"/>
    <mergeCell ref="J327:K327"/>
    <mergeCell ref="L327:M327"/>
    <mergeCell ref="O327:P327"/>
    <mergeCell ref="D328:D329"/>
    <mergeCell ref="E328:I328"/>
    <mergeCell ref="J328:K328"/>
    <mergeCell ref="L328:M328"/>
    <mergeCell ref="O328:P328"/>
    <mergeCell ref="E325:I325"/>
    <mergeCell ref="J325:K325"/>
    <mergeCell ref="L325:M325"/>
    <mergeCell ref="O325:P325"/>
    <mergeCell ref="C326:I326"/>
    <mergeCell ref="J326:K326"/>
    <mergeCell ref="L326:M326"/>
    <mergeCell ref="O326:P326"/>
    <mergeCell ref="A323:B334"/>
    <mergeCell ref="C323:I323"/>
    <mergeCell ref="J323:K323"/>
    <mergeCell ref="L323:M323"/>
    <mergeCell ref="O323:P323"/>
    <mergeCell ref="C324:C325"/>
    <mergeCell ref="D324:I324"/>
    <mergeCell ref="J324:K324"/>
    <mergeCell ref="L324:M324"/>
    <mergeCell ref="O324:P324"/>
    <mergeCell ref="E321:I321"/>
    <mergeCell ref="J321:K321"/>
    <mergeCell ref="L321:M321"/>
    <mergeCell ref="O321:P321"/>
    <mergeCell ref="A322:I322"/>
    <mergeCell ref="J322:K322"/>
    <mergeCell ref="L322:M322"/>
    <mergeCell ref="O322:P322"/>
    <mergeCell ref="E319:I319"/>
    <mergeCell ref="J319:K319"/>
    <mergeCell ref="L319:M319"/>
    <mergeCell ref="O319:P319"/>
    <mergeCell ref="E320:I320"/>
    <mergeCell ref="J320:K320"/>
    <mergeCell ref="L320:M320"/>
    <mergeCell ref="O320:P320"/>
    <mergeCell ref="C317:I317"/>
    <mergeCell ref="J317:K317"/>
    <mergeCell ref="L317:M317"/>
    <mergeCell ref="O317:P317"/>
    <mergeCell ref="C318:C321"/>
    <mergeCell ref="D318:I318"/>
    <mergeCell ref="J318:K318"/>
    <mergeCell ref="L318:M318"/>
    <mergeCell ref="O318:P318"/>
    <mergeCell ref="D319:D321"/>
    <mergeCell ref="C315:C316"/>
    <mergeCell ref="D315:I315"/>
    <mergeCell ref="J315:K315"/>
    <mergeCell ref="L315:M315"/>
    <mergeCell ref="O315:P315"/>
    <mergeCell ref="E316:I316"/>
    <mergeCell ref="J316:K316"/>
    <mergeCell ref="L316:M316"/>
    <mergeCell ref="O316:P316"/>
    <mergeCell ref="E313:I313"/>
    <mergeCell ref="J313:K313"/>
    <mergeCell ref="L313:M313"/>
    <mergeCell ref="O313:P313"/>
    <mergeCell ref="C314:I314"/>
    <mergeCell ref="J314:K314"/>
    <mergeCell ref="L314:M314"/>
    <mergeCell ref="O314:P314"/>
    <mergeCell ref="J311:K311"/>
    <mergeCell ref="L311:M311"/>
    <mergeCell ref="O311:P311"/>
    <mergeCell ref="E312:I312"/>
    <mergeCell ref="J312:K312"/>
    <mergeCell ref="L312:M312"/>
    <mergeCell ref="O312:P312"/>
    <mergeCell ref="D309:I309"/>
    <mergeCell ref="J309:K309"/>
    <mergeCell ref="L309:M309"/>
    <mergeCell ref="O309:P309"/>
    <mergeCell ref="D310:D313"/>
    <mergeCell ref="E310:I310"/>
    <mergeCell ref="J310:K310"/>
    <mergeCell ref="L310:M310"/>
    <mergeCell ref="O310:P310"/>
    <mergeCell ref="E311:I311"/>
    <mergeCell ref="A307:I307"/>
    <mergeCell ref="J307:K307"/>
    <mergeCell ref="L307:M307"/>
    <mergeCell ref="O307:P307"/>
    <mergeCell ref="A308:B321"/>
    <mergeCell ref="C308:I308"/>
    <mergeCell ref="J308:K308"/>
    <mergeCell ref="L308:M308"/>
    <mergeCell ref="O308:P308"/>
    <mergeCell ref="C309:C313"/>
    <mergeCell ref="C305:C306"/>
    <mergeCell ref="D305:I305"/>
    <mergeCell ref="J305:K305"/>
    <mergeCell ref="L305:M305"/>
    <mergeCell ref="O305:P305"/>
    <mergeCell ref="E306:I306"/>
    <mergeCell ref="J306:K306"/>
    <mergeCell ref="L306:M306"/>
    <mergeCell ref="O306:P306"/>
    <mergeCell ref="J303:K303"/>
    <mergeCell ref="L303:M303"/>
    <mergeCell ref="O303:P303"/>
    <mergeCell ref="C304:I304"/>
    <mergeCell ref="J304:K304"/>
    <mergeCell ref="L304:M304"/>
    <mergeCell ref="O304:P304"/>
    <mergeCell ref="C301:I301"/>
    <mergeCell ref="J301:K301"/>
    <mergeCell ref="L301:M301"/>
    <mergeCell ref="O301:P301"/>
    <mergeCell ref="C302:C303"/>
    <mergeCell ref="D302:I302"/>
    <mergeCell ref="J302:K302"/>
    <mergeCell ref="L302:M302"/>
    <mergeCell ref="O302:P302"/>
    <mergeCell ref="E303:I303"/>
    <mergeCell ref="E299:I299"/>
    <mergeCell ref="J299:K299"/>
    <mergeCell ref="L299:M299"/>
    <mergeCell ref="O299:P299"/>
    <mergeCell ref="E300:I300"/>
    <mergeCell ref="J300:K300"/>
    <mergeCell ref="L300:M300"/>
    <mergeCell ref="O300:P300"/>
    <mergeCell ref="C297:I297"/>
    <mergeCell ref="J297:K297"/>
    <mergeCell ref="L297:M297"/>
    <mergeCell ref="O297:P297"/>
    <mergeCell ref="C298:C300"/>
    <mergeCell ref="D298:I298"/>
    <mergeCell ref="J298:K298"/>
    <mergeCell ref="L298:M298"/>
    <mergeCell ref="O298:P298"/>
    <mergeCell ref="D299:D300"/>
    <mergeCell ref="E295:I295"/>
    <mergeCell ref="J295:K295"/>
    <mergeCell ref="L295:M295"/>
    <mergeCell ref="O295:P295"/>
    <mergeCell ref="E296:I296"/>
    <mergeCell ref="J296:K296"/>
    <mergeCell ref="L296:M296"/>
    <mergeCell ref="O296:P296"/>
    <mergeCell ref="E293:I293"/>
    <mergeCell ref="J293:K293"/>
    <mergeCell ref="L293:M293"/>
    <mergeCell ref="O293:P293"/>
    <mergeCell ref="D294:I294"/>
    <mergeCell ref="J294:K294"/>
    <mergeCell ref="L294:M294"/>
    <mergeCell ref="O294:P294"/>
    <mergeCell ref="C291:I291"/>
    <mergeCell ref="J291:K291"/>
    <mergeCell ref="L291:M291"/>
    <mergeCell ref="O291:P291"/>
    <mergeCell ref="D292:I292"/>
    <mergeCell ref="J292:K292"/>
    <mergeCell ref="L292:M292"/>
    <mergeCell ref="O292:P292"/>
    <mergeCell ref="J289:K289"/>
    <mergeCell ref="L289:M289"/>
    <mergeCell ref="O289:P289"/>
    <mergeCell ref="A290:I290"/>
    <mergeCell ref="J290:K290"/>
    <mergeCell ref="L290:M290"/>
    <mergeCell ref="O290:P290"/>
    <mergeCell ref="D287:D289"/>
    <mergeCell ref="E287:I287"/>
    <mergeCell ref="J287:K287"/>
    <mergeCell ref="L287:M287"/>
    <mergeCell ref="O287:P287"/>
    <mergeCell ref="E288:I288"/>
    <mergeCell ref="J288:K288"/>
    <mergeCell ref="L288:M288"/>
    <mergeCell ref="O288:P288"/>
    <mergeCell ref="E289:I289"/>
    <mergeCell ref="A285:B289"/>
    <mergeCell ref="C285:I285"/>
    <mergeCell ref="J285:K285"/>
    <mergeCell ref="L285:M285"/>
    <mergeCell ref="O285:P285"/>
    <mergeCell ref="C286:C289"/>
    <mergeCell ref="D286:I286"/>
    <mergeCell ref="J286:K286"/>
    <mergeCell ref="L286:M286"/>
    <mergeCell ref="O286:P286"/>
    <mergeCell ref="J283:K283"/>
    <mergeCell ref="L283:M283"/>
    <mergeCell ref="O283:P283"/>
    <mergeCell ref="A284:I284"/>
    <mergeCell ref="J284:K284"/>
    <mergeCell ref="L284:M284"/>
    <mergeCell ref="O284:P284"/>
    <mergeCell ref="E281:I281"/>
    <mergeCell ref="J281:K281"/>
    <mergeCell ref="L281:M281"/>
    <mergeCell ref="O281:P281"/>
    <mergeCell ref="A282:D283"/>
    <mergeCell ref="E282:I282"/>
    <mergeCell ref="J282:K282"/>
    <mergeCell ref="L282:M282"/>
    <mergeCell ref="O282:P282"/>
    <mergeCell ref="E283:I283"/>
    <mergeCell ref="C279:C281"/>
    <mergeCell ref="D279:I279"/>
    <mergeCell ref="J279:K279"/>
    <mergeCell ref="L279:M279"/>
    <mergeCell ref="O279:P279"/>
    <mergeCell ref="D280:D281"/>
    <mergeCell ref="E280:I280"/>
    <mergeCell ref="J280:K280"/>
    <mergeCell ref="L280:M280"/>
    <mergeCell ref="O280:P280"/>
    <mergeCell ref="E277:I277"/>
    <mergeCell ref="J277:K277"/>
    <mergeCell ref="L277:M277"/>
    <mergeCell ref="O277:P277"/>
    <mergeCell ref="C278:I278"/>
    <mergeCell ref="J278:K278"/>
    <mergeCell ref="L278:M278"/>
    <mergeCell ref="O278:P278"/>
    <mergeCell ref="E275:I275"/>
    <mergeCell ref="J275:K275"/>
    <mergeCell ref="L275:M275"/>
    <mergeCell ref="O275:P275"/>
    <mergeCell ref="D276:I276"/>
    <mergeCell ref="J276:K276"/>
    <mergeCell ref="L276:M276"/>
    <mergeCell ref="O276:P276"/>
    <mergeCell ref="C273:C277"/>
    <mergeCell ref="D273:I273"/>
    <mergeCell ref="J273:K273"/>
    <mergeCell ref="L273:M273"/>
    <mergeCell ref="O273:P273"/>
    <mergeCell ref="D274:D275"/>
    <mergeCell ref="E274:I274"/>
    <mergeCell ref="J274:K274"/>
    <mergeCell ref="L274:M274"/>
    <mergeCell ref="O274:P274"/>
    <mergeCell ref="E271:I271"/>
    <mergeCell ref="J271:K271"/>
    <mergeCell ref="L271:M271"/>
    <mergeCell ref="O271:P271"/>
    <mergeCell ref="C272:I272"/>
    <mergeCell ref="J272:K272"/>
    <mergeCell ref="L272:M272"/>
    <mergeCell ref="O272:P272"/>
    <mergeCell ref="E269:I269"/>
    <mergeCell ref="J269:K269"/>
    <mergeCell ref="L269:M269"/>
    <mergeCell ref="O269:P269"/>
    <mergeCell ref="D270:I270"/>
    <mergeCell ref="J270:K270"/>
    <mergeCell ref="L270:M270"/>
    <mergeCell ref="O270:P270"/>
    <mergeCell ref="C267:C271"/>
    <mergeCell ref="D267:I267"/>
    <mergeCell ref="J267:K267"/>
    <mergeCell ref="L267:M267"/>
    <mergeCell ref="O267:P267"/>
    <mergeCell ref="D268:D269"/>
    <mergeCell ref="E268:I268"/>
    <mergeCell ref="J268:K268"/>
    <mergeCell ref="L268:M268"/>
    <mergeCell ref="O268:P268"/>
    <mergeCell ref="J265:K265"/>
    <mergeCell ref="L265:M265"/>
    <mergeCell ref="O265:P265"/>
    <mergeCell ref="C266:I266"/>
    <mergeCell ref="J266:K266"/>
    <mergeCell ref="L266:M266"/>
    <mergeCell ref="O266:P266"/>
    <mergeCell ref="C263:I263"/>
    <mergeCell ref="J263:K263"/>
    <mergeCell ref="L263:M263"/>
    <mergeCell ref="O263:P263"/>
    <mergeCell ref="C264:C265"/>
    <mergeCell ref="D264:I264"/>
    <mergeCell ref="J264:K264"/>
    <mergeCell ref="L264:M264"/>
    <mergeCell ref="O264:P264"/>
    <mergeCell ref="E265:I265"/>
    <mergeCell ref="E261:I261"/>
    <mergeCell ref="J261:K261"/>
    <mergeCell ref="L261:M261"/>
    <mergeCell ref="O261:P261"/>
    <mergeCell ref="E262:I262"/>
    <mergeCell ref="J262:K262"/>
    <mergeCell ref="L262:M262"/>
    <mergeCell ref="O262:P262"/>
    <mergeCell ref="C259:I259"/>
    <mergeCell ref="J259:K259"/>
    <mergeCell ref="L259:M259"/>
    <mergeCell ref="O259:P259"/>
    <mergeCell ref="C260:C262"/>
    <mergeCell ref="D260:I260"/>
    <mergeCell ref="J260:K260"/>
    <mergeCell ref="L260:M260"/>
    <mergeCell ref="O260:P260"/>
    <mergeCell ref="D261:D262"/>
    <mergeCell ref="D257:D258"/>
    <mergeCell ref="E257:I257"/>
    <mergeCell ref="J257:K257"/>
    <mergeCell ref="L257:M257"/>
    <mergeCell ref="O257:P257"/>
    <mergeCell ref="E258:I258"/>
    <mergeCell ref="J258:K258"/>
    <mergeCell ref="L258:M258"/>
    <mergeCell ref="O258:P258"/>
    <mergeCell ref="A255:B281"/>
    <mergeCell ref="C255:I255"/>
    <mergeCell ref="J255:K255"/>
    <mergeCell ref="L255:M255"/>
    <mergeCell ref="O255:P255"/>
    <mergeCell ref="C256:C258"/>
    <mergeCell ref="D256:I256"/>
    <mergeCell ref="J256:K256"/>
    <mergeCell ref="L256:M256"/>
    <mergeCell ref="O256:P256"/>
    <mergeCell ref="L253:M253"/>
    <mergeCell ref="O253:P253"/>
    <mergeCell ref="A254:I254"/>
    <mergeCell ref="J254:K254"/>
    <mergeCell ref="L254:M254"/>
    <mergeCell ref="O254:P254"/>
    <mergeCell ref="J251:K251"/>
    <mergeCell ref="L251:M251"/>
    <mergeCell ref="O251:P251"/>
    <mergeCell ref="A252:D253"/>
    <mergeCell ref="E252:I252"/>
    <mergeCell ref="J252:K252"/>
    <mergeCell ref="L252:M252"/>
    <mergeCell ref="O252:P252"/>
    <mergeCell ref="E253:I253"/>
    <mergeCell ref="J253:K253"/>
    <mergeCell ref="D249:D251"/>
    <mergeCell ref="E249:I249"/>
    <mergeCell ref="J249:K249"/>
    <mergeCell ref="L249:M249"/>
    <mergeCell ref="O249:P249"/>
    <mergeCell ref="E250:I250"/>
    <mergeCell ref="J250:K250"/>
    <mergeCell ref="L250:M250"/>
    <mergeCell ref="O250:P250"/>
    <mergeCell ref="E251:I251"/>
    <mergeCell ref="A247:B251"/>
    <mergeCell ref="C247:I247"/>
    <mergeCell ref="J247:K247"/>
    <mergeCell ref="L247:M247"/>
    <mergeCell ref="O247:P247"/>
    <mergeCell ref="C248:C251"/>
    <mergeCell ref="D248:I248"/>
    <mergeCell ref="J248:K248"/>
    <mergeCell ref="L248:M248"/>
    <mergeCell ref="O248:P248"/>
    <mergeCell ref="E245:I245"/>
    <mergeCell ref="J245:K245"/>
    <mergeCell ref="L245:M245"/>
    <mergeCell ref="O245:P245"/>
    <mergeCell ref="E246:I246"/>
    <mergeCell ref="J246:K246"/>
    <mergeCell ref="L246:M246"/>
    <mergeCell ref="O246:P246"/>
    <mergeCell ref="L243:M243"/>
    <mergeCell ref="O243:P243"/>
    <mergeCell ref="E244:I244"/>
    <mergeCell ref="J244:K244"/>
    <mergeCell ref="L244:M244"/>
    <mergeCell ref="O244:P244"/>
    <mergeCell ref="L241:M241"/>
    <mergeCell ref="O241:P241"/>
    <mergeCell ref="A242:C246"/>
    <mergeCell ref="D242:I242"/>
    <mergeCell ref="J242:K242"/>
    <mergeCell ref="L242:M242"/>
    <mergeCell ref="O242:P242"/>
    <mergeCell ref="D243:D246"/>
    <mergeCell ref="E243:I243"/>
    <mergeCell ref="J243:K243"/>
    <mergeCell ref="J239:K239"/>
    <mergeCell ref="L239:M239"/>
    <mergeCell ref="O239:P239"/>
    <mergeCell ref="A240:D241"/>
    <mergeCell ref="E240:I240"/>
    <mergeCell ref="J240:K240"/>
    <mergeCell ref="L240:M240"/>
    <mergeCell ref="O240:P240"/>
    <mergeCell ref="E241:I241"/>
    <mergeCell ref="J241:K241"/>
    <mergeCell ref="D237:I237"/>
    <mergeCell ref="J237:K237"/>
    <mergeCell ref="L237:M237"/>
    <mergeCell ref="O237:P237"/>
    <mergeCell ref="D238:D239"/>
    <mergeCell ref="E238:I238"/>
    <mergeCell ref="J238:K238"/>
    <mergeCell ref="L238:M238"/>
    <mergeCell ref="O238:P238"/>
    <mergeCell ref="E239:I239"/>
    <mergeCell ref="E235:I235"/>
    <mergeCell ref="J235:K235"/>
    <mergeCell ref="L235:M235"/>
    <mergeCell ref="O235:P235"/>
    <mergeCell ref="C236:I236"/>
    <mergeCell ref="J236:K236"/>
    <mergeCell ref="L236:M236"/>
    <mergeCell ref="O236:P236"/>
    <mergeCell ref="C233:I233"/>
    <mergeCell ref="J233:K233"/>
    <mergeCell ref="L233:M233"/>
    <mergeCell ref="O233:P233"/>
    <mergeCell ref="D234:I234"/>
    <mergeCell ref="J234:K234"/>
    <mergeCell ref="L234:M234"/>
    <mergeCell ref="O234:P234"/>
    <mergeCell ref="C231:C232"/>
    <mergeCell ref="D231:I231"/>
    <mergeCell ref="J231:K231"/>
    <mergeCell ref="L231:M231"/>
    <mergeCell ref="O231:P231"/>
    <mergeCell ref="E232:I232"/>
    <mergeCell ref="J232:K232"/>
    <mergeCell ref="L232:M232"/>
    <mergeCell ref="O232:P232"/>
    <mergeCell ref="J229:K229"/>
    <mergeCell ref="L229:M229"/>
    <mergeCell ref="O229:P229"/>
    <mergeCell ref="C230:I230"/>
    <mergeCell ref="J230:K230"/>
    <mergeCell ref="L230:M230"/>
    <mergeCell ref="O230:P230"/>
    <mergeCell ref="C227:I227"/>
    <mergeCell ref="J227:K227"/>
    <mergeCell ref="L227:M227"/>
    <mergeCell ref="O227:P227"/>
    <mergeCell ref="C228:C229"/>
    <mergeCell ref="D228:I228"/>
    <mergeCell ref="J228:K228"/>
    <mergeCell ref="L228:M228"/>
    <mergeCell ref="O228:P228"/>
    <mergeCell ref="E229:I229"/>
    <mergeCell ref="C225:C226"/>
    <mergeCell ref="D225:I225"/>
    <mergeCell ref="J225:K225"/>
    <mergeCell ref="L225:M225"/>
    <mergeCell ref="O225:P225"/>
    <mergeCell ref="E226:I226"/>
    <mergeCell ref="J226:K226"/>
    <mergeCell ref="L226:M226"/>
    <mergeCell ref="O226:P226"/>
    <mergeCell ref="A223:I223"/>
    <mergeCell ref="J223:K223"/>
    <mergeCell ref="L223:M223"/>
    <mergeCell ref="O223:P223"/>
    <mergeCell ref="C224:I224"/>
    <mergeCell ref="J224:K224"/>
    <mergeCell ref="L224:M224"/>
    <mergeCell ref="O224:P224"/>
    <mergeCell ref="D221:D222"/>
    <mergeCell ref="E221:I221"/>
    <mergeCell ref="J221:K221"/>
    <mergeCell ref="L221:M221"/>
    <mergeCell ref="O221:P221"/>
    <mergeCell ref="E222:I222"/>
    <mergeCell ref="J222:K222"/>
    <mergeCell ref="L222:M222"/>
    <mergeCell ref="O222:P222"/>
    <mergeCell ref="A219:B222"/>
    <mergeCell ref="C219:I219"/>
    <mergeCell ref="J219:K219"/>
    <mergeCell ref="L219:M219"/>
    <mergeCell ref="O219:P219"/>
    <mergeCell ref="C220:C222"/>
    <mergeCell ref="D220:I220"/>
    <mergeCell ref="J220:K220"/>
    <mergeCell ref="L220:M220"/>
    <mergeCell ref="O220:P220"/>
    <mergeCell ref="J217:K217"/>
    <mergeCell ref="L217:M217"/>
    <mergeCell ref="O217:P217"/>
    <mergeCell ref="E218:I218"/>
    <mergeCell ref="J218:K218"/>
    <mergeCell ref="L218:M218"/>
    <mergeCell ref="O218:P218"/>
    <mergeCell ref="D215:D218"/>
    <mergeCell ref="E215:I215"/>
    <mergeCell ref="J215:K215"/>
    <mergeCell ref="L215:M215"/>
    <mergeCell ref="O215:P215"/>
    <mergeCell ref="E216:I216"/>
    <mergeCell ref="J216:K216"/>
    <mergeCell ref="L216:M216"/>
    <mergeCell ref="O216:P216"/>
    <mergeCell ref="E217:I217"/>
    <mergeCell ref="A213:B213"/>
    <mergeCell ref="C213:I213"/>
    <mergeCell ref="J213:K213"/>
    <mergeCell ref="L213:M213"/>
    <mergeCell ref="O213:P213"/>
    <mergeCell ref="A214:C218"/>
    <mergeCell ref="D214:I214"/>
    <mergeCell ref="J214:K214"/>
    <mergeCell ref="L214:M214"/>
    <mergeCell ref="O214:P214"/>
    <mergeCell ref="E211:I211"/>
    <mergeCell ref="J211:K211"/>
    <mergeCell ref="L211:M211"/>
    <mergeCell ref="O211:P211"/>
    <mergeCell ref="A212:I212"/>
    <mergeCell ref="J212:K212"/>
    <mergeCell ref="L212:M212"/>
    <mergeCell ref="O212:P212"/>
    <mergeCell ref="E209:I209"/>
    <mergeCell ref="J209:K209"/>
    <mergeCell ref="L209:M209"/>
    <mergeCell ref="O209:P209"/>
    <mergeCell ref="E210:I210"/>
    <mergeCell ref="J210:K210"/>
    <mergeCell ref="L210:M210"/>
    <mergeCell ref="O210:P210"/>
    <mergeCell ref="E207:I207"/>
    <mergeCell ref="J207:K207"/>
    <mergeCell ref="L207:M207"/>
    <mergeCell ref="O207:P207"/>
    <mergeCell ref="E208:I208"/>
    <mergeCell ref="J208:K208"/>
    <mergeCell ref="L208:M208"/>
    <mergeCell ref="O208:P208"/>
    <mergeCell ref="C205:I205"/>
    <mergeCell ref="J205:K205"/>
    <mergeCell ref="L205:M205"/>
    <mergeCell ref="O205:P205"/>
    <mergeCell ref="C206:C211"/>
    <mergeCell ref="D206:I206"/>
    <mergeCell ref="J206:K206"/>
    <mergeCell ref="L206:M206"/>
    <mergeCell ref="O206:P206"/>
    <mergeCell ref="D207:D211"/>
    <mergeCell ref="E203:I203"/>
    <mergeCell ref="J203:K203"/>
    <mergeCell ref="L203:M203"/>
    <mergeCell ref="O203:P203"/>
    <mergeCell ref="E204:I204"/>
    <mergeCell ref="J204:K204"/>
    <mergeCell ref="L204:M204"/>
    <mergeCell ref="O204:P204"/>
    <mergeCell ref="C201:C204"/>
    <mergeCell ref="D201:I201"/>
    <mergeCell ref="J201:K201"/>
    <mergeCell ref="L201:M201"/>
    <mergeCell ref="O201:P201"/>
    <mergeCell ref="D202:D204"/>
    <mergeCell ref="E202:I202"/>
    <mergeCell ref="J202:K202"/>
    <mergeCell ref="L202:M202"/>
    <mergeCell ref="O202:P202"/>
    <mergeCell ref="J199:K199"/>
    <mergeCell ref="L199:M199"/>
    <mergeCell ref="O199:P199"/>
    <mergeCell ref="C200:I200"/>
    <mergeCell ref="J200:K200"/>
    <mergeCell ref="L200:M200"/>
    <mergeCell ref="O200:P200"/>
    <mergeCell ref="D197:I197"/>
    <mergeCell ref="J197:K197"/>
    <mergeCell ref="L197:M197"/>
    <mergeCell ref="O197:P197"/>
    <mergeCell ref="D198:D199"/>
    <mergeCell ref="E198:I198"/>
    <mergeCell ref="J198:K198"/>
    <mergeCell ref="L198:M198"/>
    <mergeCell ref="O198:P198"/>
    <mergeCell ref="E199:I199"/>
    <mergeCell ref="E195:I195"/>
    <mergeCell ref="J195:K195"/>
    <mergeCell ref="L195:M195"/>
    <mergeCell ref="O195:P195"/>
    <mergeCell ref="A196:B211"/>
    <mergeCell ref="C196:I196"/>
    <mergeCell ref="J196:K196"/>
    <mergeCell ref="L196:M196"/>
    <mergeCell ref="O196:P196"/>
    <mergeCell ref="C197:C199"/>
    <mergeCell ref="A193:D193"/>
    <mergeCell ref="E193:I193"/>
    <mergeCell ref="J193:K193"/>
    <mergeCell ref="L193:M193"/>
    <mergeCell ref="O193:P193"/>
    <mergeCell ref="A194:C195"/>
    <mergeCell ref="D194:I194"/>
    <mergeCell ref="J194:K194"/>
    <mergeCell ref="L194:M194"/>
    <mergeCell ref="O194:P194"/>
    <mergeCell ref="E191:I191"/>
    <mergeCell ref="J191:K191"/>
    <mergeCell ref="L191:M191"/>
    <mergeCell ref="O191:P191"/>
    <mergeCell ref="E192:I192"/>
    <mergeCell ref="J192:K192"/>
    <mergeCell ref="L192:M192"/>
    <mergeCell ref="O192:P192"/>
    <mergeCell ref="E189:I189"/>
    <mergeCell ref="J189:K189"/>
    <mergeCell ref="L189:M189"/>
    <mergeCell ref="O189:P189"/>
    <mergeCell ref="E190:I190"/>
    <mergeCell ref="J190:K190"/>
    <mergeCell ref="L190:M190"/>
    <mergeCell ref="O190:P190"/>
    <mergeCell ref="E187:I187"/>
    <mergeCell ref="J187:K187"/>
    <mergeCell ref="L187:M187"/>
    <mergeCell ref="O187:P187"/>
    <mergeCell ref="E188:I188"/>
    <mergeCell ref="J188:K188"/>
    <mergeCell ref="L188:M188"/>
    <mergeCell ref="O188:P188"/>
    <mergeCell ref="C185:I185"/>
    <mergeCell ref="J185:K185"/>
    <mergeCell ref="L185:M185"/>
    <mergeCell ref="O185:P185"/>
    <mergeCell ref="C186:C192"/>
    <mergeCell ref="D186:I186"/>
    <mergeCell ref="J186:K186"/>
    <mergeCell ref="L186:M186"/>
    <mergeCell ref="O186:P186"/>
    <mergeCell ref="D187:D192"/>
    <mergeCell ref="C183:C184"/>
    <mergeCell ref="D183:I183"/>
    <mergeCell ref="J183:K183"/>
    <mergeCell ref="L183:M183"/>
    <mergeCell ref="O183:P183"/>
    <mergeCell ref="E184:I184"/>
    <mergeCell ref="J184:K184"/>
    <mergeCell ref="L184:M184"/>
    <mergeCell ref="O184:P184"/>
    <mergeCell ref="J181:K181"/>
    <mergeCell ref="L181:M181"/>
    <mergeCell ref="O181:P181"/>
    <mergeCell ref="C182:I182"/>
    <mergeCell ref="J182:K182"/>
    <mergeCell ref="L182:M182"/>
    <mergeCell ref="O182:P182"/>
    <mergeCell ref="D179:D181"/>
    <mergeCell ref="E179:I179"/>
    <mergeCell ref="J179:K179"/>
    <mergeCell ref="L179:M179"/>
    <mergeCell ref="O179:P179"/>
    <mergeCell ref="E180:I180"/>
    <mergeCell ref="J180:K180"/>
    <mergeCell ref="L180:M180"/>
    <mergeCell ref="O180:P180"/>
    <mergeCell ref="E181:I181"/>
    <mergeCell ref="A177:B192"/>
    <mergeCell ref="C177:I177"/>
    <mergeCell ref="J177:K177"/>
    <mergeCell ref="L177:M177"/>
    <mergeCell ref="O177:P177"/>
    <mergeCell ref="C178:C181"/>
    <mergeCell ref="D178:I178"/>
    <mergeCell ref="J178:K178"/>
    <mergeCell ref="L178:M178"/>
    <mergeCell ref="O178:P178"/>
    <mergeCell ref="E175:I175"/>
    <mergeCell ref="J175:K175"/>
    <mergeCell ref="L175:M175"/>
    <mergeCell ref="O175:P175"/>
    <mergeCell ref="A176:I176"/>
    <mergeCell ref="J176:K176"/>
    <mergeCell ref="L176:M176"/>
    <mergeCell ref="O176:P176"/>
    <mergeCell ref="A173:B175"/>
    <mergeCell ref="C173:I173"/>
    <mergeCell ref="J173:K173"/>
    <mergeCell ref="L173:M173"/>
    <mergeCell ref="O173:P173"/>
    <mergeCell ref="C174:C175"/>
    <mergeCell ref="D174:I174"/>
    <mergeCell ref="J174:K174"/>
    <mergeCell ref="L174:M174"/>
    <mergeCell ref="O174:P174"/>
    <mergeCell ref="A171:D172"/>
    <mergeCell ref="E171:I171"/>
    <mergeCell ref="J171:K171"/>
    <mergeCell ref="L171:M171"/>
    <mergeCell ref="O171:P171"/>
    <mergeCell ref="E172:I172"/>
    <mergeCell ref="J172:K172"/>
    <mergeCell ref="L172:M172"/>
    <mergeCell ref="O172:P172"/>
    <mergeCell ref="E169:I169"/>
    <mergeCell ref="J169:K169"/>
    <mergeCell ref="L169:M169"/>
    <mergeCell ref="O169:P169"/>
    <mergeCell ref="E170:I170"/>
    <mergeCell ref="J170:K170"/>
    <mergeCell ref="L170:M170"/>
    <mergeCell ref="O170:P170"/>
    <mergeCell ref="C167:I167"/>
    <mergeCell ref="J167:K167"/>
    <mergeCell ref="L167:M167"/>
    <mergeCell ref="O167:P167"/>
    <mergeCell ref="C168:C170"/>
    <mergeCell ref="D168:I168"/>
    <mergeCell ref="J168:K168"/>
    <mergeCell ref="L168:M168"/>
    <mergeCell ref="O168:P168"/>
    <mergeCell ref="D169:D170"/>
    <mergeCell ref="E165:I165"/>
    <mergeCell ref="J165:K165"/>
    <mergeCell ref="L165:M165"/>
    <mergeCell ref="O165:P165"/>
    <mergeCell ref="E166:I166"/>
    <mergeCell ref="J166:K166"/>
    <mergeCell ref="L166:M166"/>
    <mergeCell ref="O166:P166"/>
    <mergeCell ref="C163:I163"/>
    <mergeCell ref="J163:K163"/>
    <mergeCell ref="L163:M163"/>
    <mergeCell ref="O163:P163"/>
    <mergeCell ref="C164:C166"/>
    <mergeCell ref="D164:I164"/>
    <mergeCell ref="J164:K164"/>
    <mergeCell ref="L164:M164"/>
    <mergeCell ref="O164:P164"/>
    <mergeCell ref="D165:D166"/>
    <mergeCell ref="D161:D162"/>
    <mergeCell ref="E161:I161"/>
    <mergeCell ref="J161:K161"/>
    <mergeCell ref="L161:M161"/>
    <mergeCell ref="O161:P161"/>
    <mergeCell ref="E162:I162"/>
    <mergeCell ref="J162:K162"/>
    <mergeCell ref="L162:M162"/>
    <mergeCell ref="O162:P162"/>
    <mergeCell ref="A159:B170"/>
    <mergeCell ref="C159:I159"/>
    <mergeCell ref="J159:K159"/>
    <mergeCell ref="L159:M159"/>
    <mergeCell ref="O159:P159"/>
    <mergeCell ref="C160:C162"/>
    <mergeCell ref="D160:I160"/>
    <mergeCell ref="J160:K160"/>
    <mergeCell ref="L160:M160"/>
    <mergeCell ref="O160:P160"/>
    <mergeCell ref="E157:I157"/>
    <mergeCell ref="J157:K157"/>
    <mergeCell ref="L157:M157"/>
    <mergeCell ref="O157:P157"/>
    <mergeCell ref="A158:I158"/>
    <mergeCell ref="J158:K158"/>
    <mergeCell ref="L158:M158"/>
    <mergeCell ref="O158:P158"/>
    <mergeCell ref="E155:I155"/>
    <mergeCell ref="J155:K155"/>
    <mergeCell ref="L155:M155"/>
    <mergeCell ref="O155:P155"/>
    <mergeCell ref="D156:I156"/>
    <mergeCell ref="J156:K156"/>
    <mergeCell ref="L156:M156"/>
    <mergeCell ref="O156:P156"/>
    <mergeCell ref="J153:K153"/>
    <mergeCell ref="L153:M153"/>
    <mergeCell ref="O153:P153"/>
    <mergeCell ref="E154:I154"/>
    <mergeCell ref="J154:K154"/>
    <mergeCell ref="L154:M154"/>
    <mergeCell ref="O154:P154"/>
    <mergeCell ref="D151:D155"/>
    <mergeCell ref="E151:I151"/>
    <mergeCell ref="J151:K151"/>
    <mergeCell ref="L151:M151"/>
    <mergeCell ref="O151:P151"/>
    <mergeCell ref="E152:I152"/>
    <mergeCell ref="J152:K152"/>
    <mergeCell ref="L152:M152"/>
    <mergeCell ref="O152:P152"/>
    <mergeCell ref="E153:I153"/>
    <mergeCell ref="A149:B157"/>
    <mergeCell ref="C149:I149"/>
    <mergeCell ref="J149:K149"/>
    <mergeCell ref="L149:M149"/>
    <mergeCell ref="O149:P149"/>
    <mergeCell ref="C150:C157"/>
    <mergeCell ref="D150:I150"/>
    <mergeCell ref="J150:K150"/>
    <mergeCell ref="L150:M150"/>
    <mergeCell ref="O150:P150"/>
    <mergeCell ref="A147:D147"/>
    <mergeCell ref="E147:I147"/>
    <mergeCell ref="J147:K147"/>
    <mergeCell ref="L147:M147"/>
    <mergeCell ref="O147:P147"/>
    <mergeCell ref="A148:I148"/>
    <mergeCell ref="J148:K148"/>
    <mergeCell ref="L148:M148"/>
    <mergeCell ref="O148:P148"/>
    <mergeCell ref="D145:I145"/>
    <mergeCell ref="J145:K145"/>
    <mergeCell ref="L145:M145"/>
    <mergeCell ref="O145:P145"/>
    <mergeCell ref="E146:I146"/>
    <mergeCell ref="J146:K146"/>
    <mergeCell ref="L146:M146"/>
    <mergeCell ref="O146:P146"/>
    <mergeCell ref="A143:I143"/>
    <mergeCell ref="J143:K143"/>
    <mergeCell ref="L143:M143"/>
    <mergeCell ref="O143:P143"/>
    <mergeCell ref="A144:B146"/>
    <mergeCell ref="C144:I144"/>
    <mergeCell ref="J144:K144"/>
    <mergeCell ref="L144:M144"/>
    <mergeCell ref="O144:P144"/>
    <mergeCell ref="C145:C146"/>
    <mergeCell ref="E141:I141"/>
    <mergeCell ref="J141:K141"/>
    <mergeCell ref="L141:M141"/>
    <mergeCell ref="O141:P141"/>
    <mergeCell ref="E142:I142"/>
    <mergeCell ref="J142:K142"/>
    <mergeCell ref="L142:M142"/>
    <mergeCell ref="O142:P142"/>
    <mergeCell ref="E139:I139"/>
    <mergeCell ref="J139:K139"/>
    <mergeCell ref="L139:M139"/>
    <mergeCell ref="O139:P139"/>
    <mergeCell ref="E140:I140"/>
    <mergeCell ref="J140:K140"/>
    <mergeCell ref="L140:M140"/>
    <mergeCell ref="O140:P140"/>
    <mergeCell ref="C137:C142"/>
    <mergeCell ref="D137:I137"/>
    <mergeCell ref="J137:K137"/>
    <mergeCell ref="L137:M137"/>
    <mergeCell ref="O137:P137"/>
    <mergeCell ref="D138:D142"/>
    <mergeCell ref="E138:I138"/>
    <mergeCell ref="J138:K138"/>
    <mergeCell ref="L138:M138"/>
    <mergeCell ref="O138:P138"/>
    <mergeCell ref="E135:I135"/>
    <mergeCell ref="J135:K135"/>
    <mergeCell ref="L135:M135"/>
    <mergeCell ref="O135:P135"/>
    <mergeCell ref="C136:I136"/>
    <mergeCell ref="J136:K136"/>
    <mergeCell ref="L136:M136"/>
    <mergeCell ref="O136:P136"/>
    <mergeCell ref="A133:B142"/>
    <mergeCell ref="C133:I133"/>
    <mergeCell ref="J133:K133"/>
    <mergeCell ref="L133:M133"/>
    <mergeCell ref="O133:P133"/>
    <mergeCell ref="C134:C135"/>
    <mergeCell ref="D134:I134"/>
    <mergeCell ref="J134:K134"/>
    <mergeCell ref="L134:M134"/>
    <mergeCell ref="O134:P134"/>
    <mergeCell ref="E131:I131"/>
    <mergeCell ref="J131:K131"/>
    <mergeCell ref="L131:M131"/>
    <mergeCell ref="O131:P131"/>
    <mergeCell ref="E132:I132"/>
    <mergeCell ref="J132:K132"/>
    <mergeCell ref="L132:M132"/>
    <mergeCell ref="O132:P132"/>
    <mergeCell ref="E129:I129"/>
    <mergeCell ref="J129:K129"/>
    <mergeCell ref="L129:M129"/>
    <mergeCell ref="O129:P129"/>
    <mergeCell ref="E130:I130"/>
    <mergeCell ref="J130:K130"/>
    <mergeCell ref="L130:M130"/>
    <mergeCell ref="O130:P130"/>
    <mergeCell ref="E127:I127"/>
    <mergeCell ref="J127:K127"/>
    <mergeCell ref="L127:M127"/>
    <mergeCell ref="O127:P127"/>
    <mergeCell ref="A128:C132"/>
    <mergeCell ref="D128:I128"/>
    <mergeCell ref="J128:K128"/>
    <mergeCell ref="L128:M128"/>
    <mergeCell ref="O128:P128"/>
    <mergeCell ref="D129:D132"/>
    <mergeCell ref="L125:M125"/>
    <mergeCell ref="O125:P125"/>
    <mergeCell ref="E126:I126"/>
    <mergeCell ref="J126:K126"/>
    <mergeCell ref="L126:M126"/>
    <mergeCell ref="O126:P126"/>
    <mergeCell ref="J123:K123"/>
    <mergeCell ref="L123:M123"/>
    <mergeCell ref="O123:P123"/>
    <mergeCell ref="A124:D127"/>
    <mergeCell ref="E124:I124"/>
    <mergeCell ref="J124:K124"/>
    <mergeCell ref="L124:M124"/>
    <mergeCell ref="O124:P124"/>
    <mergeCell ref="E125:I125"/>
    <mergeCell ref="J125:K125"/>
    <mergeCell ref="C121:I121"/>
    <mergeCell ref="J121:K121"/>
    <mergeCell ref="L121:M121"/>
    <mergeCell ref="O121:P121"/>
    <mergeCell ref="C122:C123"/>
    <mergeCell ref="D122:I122"/>
    <mergeCell ref="J122:K122"/>
    <mergeCell ref="L122:M122"/>
    <mergeCell ref="O122:P122"/>
    <mergeCell ref="E123:I123"/>
    <mergeCell ref="E119:I119"/>
    <mergeCell ref="J119:K119"/>
    <mergeCell ref="L119:M119"/>
    <mergeCell ref="O119:P119"/>
    <mergeCell ref="E120:I120"/>
    <mergeCell ref="J120:K120"/>
    <mergeCell ref="L120:M120"/>
    <mergeCell ref="O120:P120"/>
    <mergeCell ref="C117:C120"/>
    <mergeCell ref="D117:I117"/>
    <mergeCell ref="J117:K117"/>
    <mergeCell ref="L117:M117"/>
    <mergeCell ref="O117:P117"/>
    <mergeCell ref="D118:D120"/>
    <mergeCell ref="E118:I118"/>
    <mergeCell ref="J118:K118"/>
    <mergeCell ref="L118:M118"/>
    <mergeCell ref="O118:P118"/>
    <mergeCell ref="E115:I115"/>
    <mergeCell ref="J115:K115"/>
    <mergeCell ref="L115:M115"/>
    <mergeCell ref="O115:P115"/>
    <mergeCell ref="C116:I116"/>
    <mergeCell ref="J116:K116"/>
    <mergeCell ref="L116:M116"/>
    <mergeCell ref="O116:P116"/>
    <mergeCell ref="E113:I113"/>
    <mergeCell ref="J113:K113"/>
    <mergeCell ref="L113:M113"/>
    <mergeCell ref="O113:P113"/>
    <mergeCell ref="E114:I114"/>
    <mergeCell ref="J114:K114"/>
    <mergeCell ref="L114:M114"/>
    <mergeCell ref="O114:P114"/>
    <mergeCell ref="J111:K111"/>
    <mergeCell ref="L111:M111"/>
    <mergeCell ref="O111:P111"/>
    <mergeCell ref="D112:I112"/>
    <mergeCell ref="J112:K112"/>
    <mergeCell ref="L112:M112"/>
    <mergeCell ref="O112:P112"/>
    <mergeCell ref="D109:D111"/>
    <mergeCell ref="E109:I109"/>
    <mergeCell ref="J109:K109"/>
    <mergeCell ref="L109:M109"/>
    <mergeCell ref="O109:P109"/>
    <mergeCell ref="E110:I110"/>
    <mergeCell ref="J110:K110"/>
    <mergeCell ref="L110:M110"/>
    <mergeCell ref="O110:P110"/>
    <mergeCell ref="E111:I111"/>
    <mergeCell ref="C107:I107"/>
    <mergeCell ref="J107:K107"/>
    <mergeCell ref="L107:M107"/>
    <mergeCell ref="O107:P107"/>
    <mergeCell ref="D108:I108"/>
    <mergeCell ref="J108:K108"/>
    <mergeCell ref="L108:M108"/>
    <mergeCell ref="O108:P108"/>
    <mergeCell ref="J105:K105"/>
    <mergeCell ref="L105:M105"/>
    <mergeCell ref="O105:P105"/>
    <mergeCell ref="A106:I106"/>
    <mergeCell ref="J106:K106"/>
    <mergeCell ref="L106:M106"/>
    <mergeCell ref="O106:P106"/>
    <mergeCell ref="C103:I103"/>
    <mergeCell ref="J103:K103"/>
    <mergeCell ref="L103:M103"/>
    <mergeCell ref="O103:P103"/>
    <mergeCell ref="C104:C105"/>
    <mergeCell ref="D104:I104"/>
    <mergeCell ref="J104:K104"/>
    <mergeCell ref="L104:M104"/>
    <mergeCell ref="O104:P104"/>
    <mergeCell ref="E105:I105"/>
    <mergeCell ref="E101:I101"/>
    <mergeCell ref="J101:K101"/>
    <mergeCell ref="L101:M101"/>
    <mergeCell ref="O101:P101"/>
    <mergeCell ref="E102:I102"/>
    <mergeCell ref="J102:K102"/>
    <mergeCell ref="L102:M102"/>
    <mergeCell ref="O102:P102"/>
    <mergeCell ref="J99:K99"/>
    <mergeCell ref="L99:M99"/>
    <mergeCell ref="O99:P99"/>
    <mergeCell ref="E100:I100"/>
    <mergeCell ref="J100:K100"/>
    <mergeCell ref="L100:M100"/>
    <mergeCell ref="O100:P100"/>
    <mergeCell ref="D97:I97"/>
    <mergeCell ref="J97:K97"/>
    <mergeCell ref="L97:M97"/>
    <mergeCell ref="O97:P97"/>
    <mergeCell ref="D98:D102"/>
    <mergeCell ref="E98:I98"/>
    <mergeCell ref="J98:K98"/>
    <mergeCell ref="L98:M98"/>
    <mergeCell ref="O98:P98"/>
    <mergeCell ref="E99:I99"/>
    <mergeCell ref="A95:I95"/>
    <mergeCell ref="J95:K95"/>
    <mergeCell ref="L95:M95"/>
    <mergeCell ref="O95:P95"/>
    <mergeCell ref="A96:B105"/>
    <mergeCell ref="C96:I96"/>
    <mergeCell ref="J96:K96"/>
    <mergeCell ref="L96:M96"/>
    <mergeCell ref="O96:P96"/>
    <mergeCell ref="C97:C102"/>
    <mergeCell ref="J93:K93"/>
    <mergeCell ref="L93:M93"/>
    <mergeCell ref="O93:P93"/>
    <mergeCell ref="E94:I94"/>
    <mergeCell ref="J94:K94"/>
    <mergeCell ref="L94:M94"/>
    <mergeCell ref="O94:P94"/>
    <mergeCell ref="D91:D94"/>
    <mergeCell ref="E91:I91"/>
    <mergeCell ref="J91:K91"/>
    <mergeCell ref="L91:M91"/>
    <mergeCell ref="O91:P91"/>
    <mergeCell ref="E92:I92"/>
    <mergeCell ref="J92:K92"/>
    <mergeCell ref="L92:M92"/>
    <mergeCell ref="O92:P92"/>
    <mergeCell ref="E93:I93"/>
    <mergeCell ref="A89:B94"/>
    <mergeCell ref="C89:I89"/>
    <mergeCell ref="J89:K89"/>
    <mergeCell ref="L89:M89"/>
    <mergeCell ref="O89:P89"/>
    <mergeCell ref="C90:C94"/>
    <mergeCell ref="D90:I90"/>
    <mergeCell ref="J90:K90"/>
    <mergeCell ref="L90:M90"/>
    <mergeCell ref="O90:P90"/>
    <mergeCell ref="J87:K87"/>
    <mergeCell ref="L87:M87"/>
    <mergeCell ref="O87:P87"/>
    <mergeCell ref="A88:I88"/>
    <mergeCell ref="J88:K88"/>
    <mergeCell ref="L88:M88"/>
    <mergeCell ref="O88:P88"/>
    <mergeCell ref="C85:I85"/>
    <mergeCell ref="J85:K85"/>
    <mergeCell ref="L85:M85"/>
    <mergeCell ref="O85:P85"/>
    <mergeCell ref="C86:C87"/>
    <mergeCell ref="D86:I86"/>
    <mergeCell ref="J86:K86"/>
    <mergeCell ref="L86:M86"/>
    <mergeCell ref="O86:P86"/>
    <mergeCell ref="E87:I87"/>
    <mergeCell ref="D83:I83"/>
    <mergeCell ref="J83:K83"/>
    <mergeCell ref="L83:M83"/>
    <mergeCell ref="O83:P83"/>
    <mergeCell ref="E84:I84"/>
    <mergeCell ref="J84:K84"/>
    <mergeCell ref="L84:M84"/>
    <mergeCell ref="O84:P84"/>
    <mergeCell ref="E81:I81"/>
    <mergeCell ref="J81:K81"/>
    <mergeCell ref="L81:M81"/>
    <mergeCell ref="O81:P81"/>
    <mergeCell ref="A82:B87"/>
    <mergeCell ref="C82:I82"/>
    <mergeCell ref="J82:K82"/>
    <mergeCell ref="L82:M82"/>
    <mergeCell ref="O82:P82"/>
    <mergeCell ref="C83:C84"/>
    <mergeCell ref="A79:C81"/>
    <mergeCell ref="D79:I79"/>
    <mergeCell ref="J79:K79"/>
    <mergeCell ref="L79:M79"/>
    <mergeCell ref="O79:P79"/>
    <mergeCell ref="D80:D81"/>
    <mergeCell ref="E80:I80"/>
    <mergeCell ref="J80:K80"/>
    <mergeCell ref="L80:M80"/>
    <mergeCell ref="O80:P80"/>
    <mergeCell ref="J77:K77"/>
    <mergeCell ref="L77:M77"/>
    <mergeCell ref="O77:P77"/>
    <mergeCell ref="C78:I78"/>
    <mergeCell ref="J78:K78"/>
    <mergeCell ref="L78:M78"/>
    <mergeCell ref="O78:P78"/>
    <mergeCell ref="D75:I75"/>
    <mergeCell ref="J75:K75"/>
    <mergeCell ref="L75:M75"/>
    <mergeCell ref="O75:P75"/>
    <mergeCell ref="D76:D77"/>
    <mergeCell ref="E76:I76"/>
    <mergeCell ref="J76:K76"/>
    <mergeCell ref="L76:M76"/>
    <mergeCell ref="O76:P76"/>
    <mergeCell ref="E77:I77"/>
    <mergeCell ref="E73:I73"/>
    <mergeCell ref="J73:K73"/>
    <mergeCell ref="L73:M73"/>
    <mergeCell ref="O73:P73"/>
    <mergeCell ref="E74:I74"/>
    <mergeCell ref="J74:K74"/>
    <mergeCell ref="L74:M74"/>
    <mergeCell ref="O74:P74"/>
    <mergeCell ref="E71:I71"/>
    <mergeCell ref="J71:K71"/>
    <mergeCell ref="L71:M71"/>
    <mergeCell ref="O71:P71"/>
    <mergeCell ref="E72:I72"/>
    <mergeCell ref="J72:K72"/>
    <mergeCell ref="L72:M72"/>
    <mergeCell ref="O72:P72"/>
    <mergeCell ref="E69:I69"/>
    <mergeCell ref="J69:K69"/>
    <mergeCell ref="L69:M69"/>
    <mergeCell ref="O69:P69"/>
    <mergeCell ref="E70:I70"/>
    <mergeCell ref="J70:K70"/>
    <mergeCell ref="L70:M70"/>
    <mergeCell ref="O70:P70"/>
    <mergeCell ref="J67:K67"/>
    <mergeCell ref="L67:M67"/>
    <mergeCell ref="O67:P67"/>
    <mergeCell ref="E68:I68"/>
    <mergeCell ref="J68:K68"/>
    <mergeCell ref="L68:M68"/>
    <mergeCell ref="O68:P68"/>
    <mergeCell ref="D65:D74"/>
    <mergeCell ref="E65:I65"/>
    <mergeCell ref="J65:K65"/>
    <mergeCell ref="L65:M65"/>
    <mergeCell ref="O65:P65"/>
    <mergeCell ref="E66:I66"/>
    <mergeCell ref="J66:K66"/>
    <mergeCell ref="L66:M66"/>
    <mergeCell ref="O66:P66"/>
    <mergeCell ref="E67:I67"/>
    <mergeCell ref="A63:B78"/>
    <mergeCell ref="C63:I63"/>
    <mergeCell ref="J63:K63"/>
    <mergeCell ref="L63:M63"/>
    <mergeCell ref="O63:P63"/>
    <mergeCell ref="C64:C77"/>
    <mergeCell ref="D64:I64"/>
    <mergeCell ref="J64:K64"/>
    <mergeCell ref="L64:M64"/>
    <mergeCell ref="O64:P64"/>
    <mergeCell ref="E61:I61"/>
    <mergeCell ref="J61:K61"/>
    <mergeCell ref="L61:M61"/>
    <mergeCell ref="O61:P61"/>
    <mergeCell ref="E62:I62"/>
    <mergeCell ref="J62:K62"/>
    <mergeCell ref="L62:M62"/>
    <mergeCell ref="O62:P62"/>
    <mergeCell ref="J59:K59"/>
    <mergeCell ref="L59:M59"/>
    <mergeCell ref="O59:P59"/>
    <mergeCell ref="E60:I60"/>
    <mergeCell ref="J60:K60"/>
    <mergeCell ref="L60:M60"/>
    <mergeCell ref="O60:P60"/>
    <mergeCell ref="A57:D62"/>
    <mergeCell ref="E57:I57"/>
    <mergeCell ref="J57:K57"/>
    <mergeCell ref="L57:M57"/>
    <mergeCell ref="O57:P57"/>
    <mergeCell ref="E58:I58"/>
    <mergeCell ref="J58:K58"/>
    <mergeCell ref="L58:M58"/>
    <mergeCell ref="O58:P58"/>
    <mergeCell ref="E59:I59"/>
    <mergeCell ref="D55:I55"/>
    <mergeCell ref="J55:K55"/>
    <mergeCell ref="L55:M55"/>
    <mergeCell ref="O55:P55"/>
    <mergeCell ref="E56:I56"/>
    <mergeCell ref="J56:K56"/>
    <mergeCell ref="L56:M56"/>
    <mergeCell ref="O56:P56"/>
    <mergeCell ref="E53:I53"/>
    <mergeCell ref="J53:K53"/>
    <mergeCell ref="L53:M53"/>
    <mergeCell ref="O53:P53"/>
    <mergeCell ref="E54:I54"/>
    <mergeCell ref="J54:K54"/>
    <mergeCell ref="L54:M54"/>
    <mergeCell ref="O54:P54"/>
    <mergeCell ref="E51:I51"/>
    <mergeCell ref="J51:K51"/>
    <mergeCell ref="L51:M51"/>
    <mergeCell ref="O51:P51"/>
    <mergeCell ref="E52:I52"/>
    <mergeCell ref="J52:K52"/>
    <mergeCell ref="L52:M52"/>
    <mergeCell ref="O52:P52"/>
    <mergeCell ref="C49:I49"/>
    <mergeCell ref="J49:K49"/>
    <mergeCell ref="L49:M49"/>
    <mergeCell ref="O49:P49"/>
    <mergeCell ref="C50:C56"/>
    <mergeCell ref="D50:I50"/>
    <mergeCell ref="J50:K50"/>
    <mergeCell ref="L50:M50"/>
    <mergeCell ref="O50:P50"/>
    <mergeCell ref="D51:D54"/>
    <mergeCell ref="J47:K47"/>
    <mergeCell ref="L47:M47"/>
    <mergeCell ref="O47:P47"/>
    <mergeCell ref="E48:I48"/>
    <mergeCell ref="J48:K48"/>
    <mergeCell ref="L48:M48"/>
    <mergeCell ref="O48:P48"/>
    <mergeCell ref="D45:I45"/>
    <mergeCell ref="J45:K45"/>
    <mergeCell ref="L45:M45"/>
    <mergeCell ref="O45:P45"/>
    <mergeCell ref="D46:D48"/>
    <mergeCell ref="E46:I46"/>
    <mergeCell ref="J46:K46"/>
    <mergeCell ref="L46:M46"/>
    <mergeCell ref="O46:P46"/>
    <mergeCell ref="E47:I47"/>
    <mergeCell ref="A43:I43"/>
    <mergeCell ref="J43:K43"/>
    <mergeCell ref="L43:M43"/>
    <mergeCell ref="O43:P43"/>
    <mergeCell ref="A44:B56"/>
    <mergeCell ref="C44:I44"/>
    <mergeCell ref="J44:K44"/>
    <mergeCell ref="L44:M44"/>
    <mergeCell ref="O44:P44"/>
    <mergeCell ref="C45:C48"/>
    <mergeCell ref="H41:I41"/>
    <mergeCell ref="J41:K41"/>
    <mergeCell ref="L41:M41"/>
    <mergeCell ref="O41:P41"/>
    <mergeCell ref="A42:H42"/>
    <mergeCell ref="I42:P42"/>
    <mergeCell ref="H39:I39"/>
    <mergeCell ref="J39:K39"/>
    <mergeCell ref="L39:M39"/>
    <mergeCell ref="O39:P39"/>
    <mergeCell ref="H40:I40"/>
    <mergeCell ref="J40:K40"/>
    <mergeCell ref="L40:M40"/>
    <mergeCell ref="O40:P40"/>
    <mergeCell ref="H37:I37"/>
    <mergeCell ref="J37:K37"/>
    <mergeCell ref="L37:M37"/>
    <mergeCell ref="O37:P37"/>
    <mergeCell ref="H38:I38"/>
    <mergeCell ref="J38:K38"/>
    <mergeCell ref="L38:M38"/>
    <mergeCell ref="O38:P38"/>
    <mergeCell ref="H35:I35"/>
    <mergeCell ref="J35:K35"/>
    <mergeCell ref="L35:M35"/>
    <mergeCell ref="O35:P35"/>
    <mergeCell ref="H36:I36"/>
    <mergeCell ref="J36:K36"/>
    <mergeCell ref="L36:M36"/>
    <mergeCell ref="O36:P36"/>
    <mergeCell ref="H33:I33"/>
    <mergeCell ref="J33:K33"/>
    <mergeCell ref="L33:M33"/>
    <mergeCell ref="O33:P33"/>
    <mergeCell ref="H34:I34"/>
    <mergeCell ref="J34:K34"/>
    <mergeCell ref="L34:M34"/>
    <mergeCell ref="O34:P34"/>
    <mergeCell ref="A31:I31"/>
    <mergeCell ref="J31:K31"/>
    <mergeCell ref="L31:M31"/>
    <mergeCell ref="O31:P31"/>
    <mergeCell ref="H32:I32"/>
    <mergeCell ref="J32:K32"/>
    <mergeCell ref="L32:M32"/>
    <mergeCell ref="O32:P32"/>
    <mergeCell ref="H29:I29"/>
    <mergeCell ref="J29:K29"/>
    <mergeCell ref="L29:M29"/>
    <mergeCell ref="O29:P29"/>
    <mergeCell ref="H30:I30"/>
    <mergeCell ref="J30:K30"/>
    <mergeCell ref="L30:M30"/>
    <mergeCell ref="O30:P30"/>
    <mergeCell ref="H27:I27"/>
    <mergeCell ref="J27:K27"/>
    <mergeCell ref="L27:M27"/>
    <mergeCell ref="O27:P27"/>
    <mergeCell ref="H28:I28"/>
    <mergeCell ref="J28:K28"/>
    <mergeCell ref="L28:M28"/>
    <mergeCell ref="O28:P28"/>
    <mergeCell ref="H25:I25"/>
    <mergeCell ref="J25:K25"/>
    <mergeCell ref="L25:M25"/>
    <mergeCell ref="O25:P25"/>
    <mergeCell ref="H26:I26"/>
    <mergeCell ref="J26:K26"/>
    <mergeCell ref="L26:M26"/>
    <mergeCell ref="O26:P26"/>
    <mergeCell ref="H23:I23"/>
    <mergeCell ref="J23:K23"/>
    <mergeCell ref="L23:M23"/>
    <mergeCell ref="O23:P23"/>
    <mergeCell ref="H24:I24"/>
    <mergeCell ref="J24:K24"/>
    <mergeCell ref="L24:M24"/>
    <mergeCell ref="O24:P24"/>
    <mergeCell ref="J21:K21"/>
    <mergeCell ref="L21:M21"/>
    <mergeCell ref="O21:P21"/>
    <mergeCell ref="H22:I22"/>
    <mergeCell ref="J22:K22"/>
    <mergeCell ref="L22:M22"/>
    <mergeCell ref="O22:P22"/>
    <mergeCell ref="J19:K19"/>
    <mergeCell ref="L19:M19"/>
    <mergeCell ref="O19:P19"/>
    <mergeCell ref="J20:K20"/>
    <mergeCell ref="L20:M20"/>
    <mergeCell ref="O20:P20"/>
    <mergeCell ref="H17:I17"/>
    <mergeCell ref="J17:K17"/>
    <mergeCell ref="L17:M17"/>
    <mergeCell ref="O17:P17"/>
    <mergeCell ref="H18:I18"/>
    <mergeCell ref="J18:K18"/>
    <mergeCell ref="L18:M18"/>
    <mergeCell ref="O18:P18"/>
    <mergeCell ref="J15:K15"/>
    <mergeCell ref="L15:M15"/>
    <mergeCell ref="O15:P15"/>
    <mergeCell ref="H16:I16"/>
    <mergeCell ref="J16:K16"/>
    <mergeCell ref="L16:M16"/>
    <mergeCell ref="O16:P16"/>
    <mergeCell ref="H13:I13"/>
    <mergeCell ref="J13:K13"/>
    <mergeCell ref="L13:M13"/>
    <mergeCell ref="O13:P13"/>
    <mergeCell ref="J14:K14"/>
    <mergeCell ref="L14:M14"/>
    <mergeCell ref="O14:P14"/>
    <mergeCell ref="A11:I11"/>
    <mergeCell ref="J11:K11"/>
    <mergeCell ref="L11:M11"/>
    <mergeCell ref="O11:P11"/>
    <mergeCell ref="H12:I12"/>
    <mergeCell ref="J12:K12"/>
    <mergeCell ref="L12:M12"/>
    <mergeCell ref="O12:P12"/>
    <mergeCell ref="A9:F9"/>
    <mergeCell ref="G9:I9"/>
    <mergeCell ref="J9:K9"/>
    <mergeCell ref="L9:M9"/>
    <mergeCell ref="O9:P9"/>
    <mergeCell ref="A10:I10"/>
    <mergeCell ref="J10:K10"/>
    <mergeCell ref="L10:M10"/>
    <mergeCell ref="O10:P10"/>
    <mergeCell ref="A1:P1"/>
    <mergeCell ref="G2:H2"/>
    <mergeCell ref="A6:P6"/>
    <mergeCell ref="A7:F8"/>
    <mergeCell ref="G7:I8"/>
    <mergeCell ref="J7:K8"/>
    <mergeCell ref="L7:M8"/>
    <mergeCell ref="N7:N8"/>
    <mergeCell ref="O7:P8"/>
  </mergeCells>
  <pageMargins left="0.59055118110236227" right="0.15748031496062992" top="0.55118110236220474" bottom="0.35433070866141736" header="0.11811023622047245" footer="0.11811023622047245"/>
  <pageSetup paperSize="9" scale="65" firstPageNumber="12" orientation="portrait" useFirstPageNumber="1" r:id="rId1"/>
  <headerFooter>
    <oddHeader>&amp;C&amp;"-,Kursywa"Informacja o wykonaniu budżetu Województwa Zachodniopomorskiego za I kwartał 2013 roku&amp;"-,Standardowy"
________________________________________________________________________________________________</oddHeader>
    <oddFooter>&amp;C&amp;P</oddFooter>
  </headerFooter>
  <rowBreaks count="5" manualBreakCount="5">
    <brk id="62" max="15" man="1"/>
    <brk id="115" max="15" man="1"/>
    <brk id="175" max="15" man="1"/>
    <brk id="235" max="15" man="1"/>
    <brk id="41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7"/>
  <sheetViews>
    <sheetView view="pageBreakPreview" zoomScaleNormal="100" zoomScaleSheetLayoutView="100" workbookViewId="0">
      <selection activeCell="D36" sqref="D36:G36"/>
    </sheetView>
  </sheetViews>
  <sheetFormatPr defaultRowHeight="15" x14ac:dyDescent="0.25"/>
  <cols>
    <col min="1" max="1" width="2.42578125" style="133" customWidth="1"/>
    <col min="2" max="2" width="1.7109375" style="133" customWidth="1"/>
    <col min="3" max="3" width="4.28515625" style="133" customWidth="1"/>
    <col min="4" max="4" width="3.85546875" style="133" customWidth="1"/>
    <col min="5" max="5" width="4.28515625" style="133" customWidth="1"/>
    <col min="6" max="6" width="1.28515625" style="133" customWidth="1"/>
    <col min="7" max="7" width="77" style="133" customWidth="1"/>
    <col min="8" max="8" width="2.28515625" style="564" customWidth="1"/>
    <col min="9" max="9" width="10.42578125" style="564" customWidth="1"/>
    <col min="10" max="10" width="12.42578125" style="564" customWidth="1"/>
    <col min="11" max="11" width="12.5703125" style="564" customWidth="1"/>
    <col min="12" max="12" width="10.7109375" style="423" customWidth="1"/>
    <col min="13" max="13" width="11.5703125" style="133" bestFit="1" customWidth="1"/>
    <col min="14" max="256" width="9.140625" style="133"/>
    <col min="257" max="257" width="2.42578125" style="133" customWidth="1"/>
    <col min="258" max="258" width="1.7109375" style="133" customWidth="1"/>
    <col min="259" max="259" width="4.28515625" style="133" customWidth="1"/>
    <col min="260" max="260" width="3.85546875" style="133" customWidth="1"/>
    <col min="261" max="261" width="4.28515625" style="133" customWidth="1"/>
    <col min="262" max="262" width="1.28515625" style="133" customWidth="1"/>
    <col min="263" max="263" width="77" style="133" customWidth="1"/>
    <col min="264" max="264" width="2.28515625" style="133" customWidth="1"/>
    <col min="265" max="265" width="10.42578125" style="133" customWidth="1"/>
    <col min="266" max="266" width="12.42578125" style="133" customWidth="1"/>
    <col min="267" max="267" width="12.5703125" style="133" customWidth="1"/>
    <col min="268" max="268" width="10.7109375" style="133" customWidth="1"/>
    <col min="269" max="269" width="11.5703125" style="133" bestFit="1" customWidth="1"/>
    <col min="270" max="512" width="9.140625" style="133"/>
    <col min="513" max="513" width="2.42578125" style="133" customWidth="1"/>
    <col min="514" max="514" width="1.7109375" style="133" customWidth="1"/>
    <col min="515" max="515" width="4.28515625" style="133" customWidth="1"/>
    <col min="516" max="516" width="3.85546875" style="133" customWidth="1"/>
    <col min="517" max="517" width="4.28515625" style="133" customWidth="1"/>
    <col min="518" max="518" width="1.28515625" style="133" customWidth="1"/>
    <col min="519" max="519" width="77" style="133" customWidth="1"/>
    <col min="520" max="520" width="2.28515625" style="133" customWidth="1"/>
    <col min="521" max="521" width="10.42578125" style="133" customWidth="1"/>
    <col min="522" max="522" width="12.42578125" style="133" customWidth="1"/>
    <col min="523" max="523" width="12.5703125" style="133" customWidth="1"/>
    <col min="524" max="524" width="10.7109375" style="133" customWidth="1"/>
    <col min="525" max="525" width="11.5703125" style="133" bestFit="1" customWidth="1"/>
    <col min="526" max="768" width="9.140625" style="133"/>
    <col min="769" max="769" width="2.42578125" style="133" customWidth="1"/>
    <col min="770" max="770" width="1.7109375" style="133" customWidth="1"/>
    <col min="771" max="771" width="4.28515625" style="133" customWidth="1"/>
    <col min="772" max="772" width="3.85546875" style="133" customWidth="1"/>
    <col min="773" max="773" width="4.28515625" style="133" customWidth="1"/>
    <col min="774" max="774" width="1.28515625" style="133" customWidth="1"/>
    <col min="775" max="775" width="77" style="133" customWidth="1"/>
    <col min="776" max="776" width="2.28515625" style="133" customWidth="1"/>
    <col min="777" max="777" width="10.42578125" style="133" customWidth="1"/>
    <col min="778" max="778" width="12.42578125" style="133" customWidth="1"/>
    <col min="779" max="779" width="12.5703125" style="133" customWidth="1"/>
    <col min="780" max="780" width="10.7109375" style="133" customWidth="1"/>
    <col min="781" max="781" width="11.5703125" style="133" bestFit="1" customWidth="1"/>
    <col min="782" max="1024" width="9.140625" style="133"/>
    <col min="1025" max="1025" width="2.42578125" style="133" customWidth="1"/>
    <col min="1026" max="1026" width="1.7109375" style="133" customWidth="1"/>
    <col min="1027" max="1027" width="4.28515625" style="133" customWidth="1"/>
    <col min="1028" max="1028" width="3.85546875" style="133" customWidth="1"/>
    <col min="1029" max="1029" width="4.28515625" style="133" customWidth="1"/>
    <col min="1030" max="1030" width="1.28515625" style="133" customWidth="1"/>
    <col min="1031" max="1031" width="77" style="133" customWidth="1"/>
    <col min="1032" max="1032" width="2.28515625" style="133" customWidth="1"/>
    <col min="1033" max="1033" width="10.42578125" style="133" customWidth="1"/>
    <col min="1034" max="1034" width="12.42578125" style="133" customWidth="1"/>
    <col min="1035" max="1035" width="12.5703125" style="133" customWidth="1"/>
    <col min="1036" max="1036" width="10.7109375" style="133" customWidth="1"/>
    <col min="1037" max="1037" width="11.5703125" style="133" bestFit="1" customWidth="1"/>
    <col min="1038" max="1280" width="9.140625" style="133"/>
    <col min="1281" max="1281" width="2.42578125" style="133" customWidth="1"/>
    <col min="1282" max="1282" width="1.7109375" style="133" customWidth="1"/>
    <col min="1283" max="1283" width="4.28515625" style="133" customWidth="1"/>
    <col min="1284" max="1284" width="3.85546875" style="133" customWidth="1"/>
    <col min="1285" max="1285" width="4.28515625" style="133" customWidth="1"/>
    <col min="1286" max="1286" width="1.28515625" style="133" customWidth="1"/>
    <col min="1287" max="1287" width="77" style="133" customWidth="1"/>
    <col min="1288" max="1288" width="2.28515625" style="133" customWidth="1"/>
    <col min="1289" max="1289" width="10.42578125" style="133" customWidth="1"/>
    <col min="1290" max="1290" width="12.42578125" style="133" customWidth="1"/>
    <col min="1291" max="1291" width="12.5703125" style="133" customWidth="1"/>
    <col min="1292" max="1292" width="10.7109375" style="133" customWidth="1"/>
    <col min="1293" max="1293" width="11.5703125" style="133" bestFit="1" customWidth="1"/>
    <col min="1294" max="1536" width="9.140625" style="133"/>
    <col min="1537" max="1537" width="2.42578125" style="133" customWidth="1"/>
    <col min="1538" max="1538" width="1.7109375" style="133" customWidth="1"/>
    <col min="1539" max="1539" width="4.28515625" style="133" customWidth="1"/>
    <col min="1540" max="1540" width="3.85546875" style="133" customWidth="1"/>
    <col min="1541" max="1541" width="4.28515625" style="133" customWidth="1"/>
    <col min="1542" max="1542" width="1.28515625" style="133" customWidth="1"/>
    <col min="1543" max="1543" width="77" style="133" customWidth="1"/>
    <col min="1544" max="1544" width="2.28515625" style="133" customWidth="1"/>
    <col min="1545" max="1545" width="10.42578125" style="133" customWidth="1"/>
    <col min="1546" max="1546" width="12.42578125" style="133" customWidth="1"/>
    <col min="1547" max="1547" width="12.5703125" style="133" customWidth="1"/>
    <col min="1548" max="1548" width="10.7109375" style="133" customWidth="1"/>
    <col min="1549" max="1549" width="11.5703125" style="133" bestFit="1" customWidth="1"/>
    <col min="1550" max="1792" width="9.140625" style="133"/>
    <col min="1793" max="1793" width="2.42578125" style="133" customWidth="1"/>
    <col min="1794" max="1794" width="1.7109375" style="133" customWidth="1"/>
    <col min="1795" max="1795" width="4.28515625" style="133" customWidth="1"/>
    <col min="1796" max="1796" width="3.85546875" style="133" customWidth="1"/>
    <col min="1797" max="1797" width="4.28515625" style="133" customWidth="1"/>
    <col min="1798" max="1798" width="1.28515625" style="133" customWidth="1"/>
    <col min="1799" max="1799" width="77" style="133" customWidth="1"/>
    <col min="1800" max="1800" width="2.28515625" style="133" customWidth="1"/>
    <col min="1801" max="1801" width="10.42578125" style="133" customWidth="1"/>
    <col min="1802" max="1802" width="12.42578125" style="133" customWidth="1"/>
    <col min="1803" max="1803" width="12.5703125" style="133" customWidth="1"/>
    <col min="1804" max="1804" width="10.7109375" style="133" customWidth="1"/>
    <col min="1805" max="1805" width="11.5703125" style="133" bestFit="1" customWidth="1"/>
    <col min="1806" max="2048" width="9.140625" style="133"/>
    <col min="2049" max="2049" width="2.42578125" style="133" customWidth="1"/>
    <col min="2050" max="2050" width="1.7109375" style="133" customWidth="1"/>
    <col min="2051" max="2051" width="4.28515625" style="133" customWidth="1"/>
    <col min="2052" max="2052" width="3.85546875" style="133" customWidth="1"/>
    <col min="2053" max="2053" width="4.28515625" style="133" customWidth="1"/>
    <col min="2054" max="2054" width="1.28515625" style="133" customWidth="1"/>
    <col min="2055" max="2055" width="77" style="133" customWidth="1"/>
    <col min="2056" max="2056" width="2.28515625" style="133" customWidth="1"/>
    <col min="2057" max="2057" width="10.42578125" style="133" customWidth="1"/>
    <col min="2058" max="2058" width="12.42578125" style="133" customWidth="1"/>
    <col min="2059" max="2059" width="12.5703125" style="133" customWidth="1"/>
    <col min="2060" max="2060" width="10.7109375" style="133" customWidth="1"/>
    <col min="2061" max="2061" width="11.5703125" style="133" bestFit="1" customWidth="1"/>
    <col min="2062" max="2304" width="9.140625" style="133"/>
    <col min="2305" max="2305" width="2.42578125" style="133" customWidth="1"/>
    <col min="2306" max="2306" width="1.7109375" style="133" customWidth="1"/>
    <col min="2307" max="2307" width="4.28515625" style="133" customWidth="1"/>
    <col min="2308" max="2308" width="3.85546875" style="133" customWidth="1"/>
    <col min="2309" max="2309" width="4.28515625" style="133" customWidth="1"/>
    <col min="2310" max="2310" width="1.28515625" style="133" customWidth="1"/>
    <col min="2311" max="2311" width="77" style="133" customWidth="1"/>
    <col min="2312" max="2312" width="2.28515625" style="133" customWidth="1"/>
    <col min="2313" max="2313" width="10.42578125" style="133" customWidth="1"/>
    <col min="2314" max="2314" width="12.42578125" style="133" customWidth="1"/>
    <col min="2315" max="2315" width="12.5703125" style="133" customWidth="1"/>
    <col min="2316" max="2316" width="10.7109375" style="133" customWidth="1"/>
    <col min="2317" max="2317" width="11.5703125" style="133" bestFit="1" customWidth="1"/>
    <col min="2318" max="2560" width="9.140625" style="133"/>
    <col min="2561" max="2561" width="2.42578125" style="133" customWidth="1"/>
    <col min="2562" max="2562" width="1.7109375" style="133" customWidth="1"/>
    <col min="2563" max="2563" width="4.28515625" style="133" customWidth="1"/>
    <col min="2564" max="2564" width="3.85546875" style="133" customWidth="1"/>
    <col min="2565" max="2565" width="4.28515625" style="133" customWidth="1"/>
    <col min="2566" max="2566" width="1.28515625" style="133" customWidth="1"/>
    <col min="2567" max="2567" width="77" style="133" customWidth="1"/>
    <col min="2568" max="2568" width="2.28515625" style="133" customWidth="1"/>
    <col min="2569" max="2569" width="10.42578125" style="133" customWidth="1"/>
    <col min="2570" max="2570" width="12.42578125" style="133" customWidth="1"/>
    <col min="2571" max="2571" width="12.5703125" style="133" customWidth="1"/>
    <col min="2572" max="2572" width="10.7109375" style="133" customWidth="1"/>
    <col min="2573" max="2573" width="11.5703125" style="133" bestFit="1" customWidth="1"/>
    <col min="2574" max="2816" width="9.140625" style="133"/>
    <col min="2817" max="2817" width="2.42578125" style="133" customWidth="1"/>
    <col min="2818" max="2818" width="1.7109375" style="133" customWidth="1"/>
    <col min="2819" max="2819" width="4.28515625" style="133" customWidth="1"/>
    <col min="2820" max="2820" width="3.85546875" style="133" customWidth="1"/>
    <col min="2821" max="2821" width="4.28515625" style="133" customWidth="1"/>
    <col min="2822" max="2822" width="1.28515625" style="133" customWidth="1"/>
    <col min="2823" max="2823" width="77" style="133" customWidth="1"/>
    <col min="2824" max="2824" width="2.28515625" style="133" customWidth="1"/>
    <col min="2825" max="2825" width="10.42578125" style="133" customWidth="1"/>
    <col min="2826" max="2826" width="12.42578125" style="133" customWidth="1"/>
    <col min="2827" max="2827" width="12.5703125" style="133" customWidth="1"/>
    <col min="2828" max="2828" width="10.7109375" style="133" customWidth="1"/>
    <col min="2829" max="2829" width="11.5703125" style="133" bestFit="1" customWidth="1"/>
    <col min="2830" max="3072" width="9.140625" style="133"/>
    <col min="3073" max="3073" width="2.42578125" style="133" customWidth="1"/>
    <col min="3074" max="3074" width="1.7109375" style="133" customWidth="1"/>
    <col min="3075" max="3075" width="4.28515625" style="133" customWidth="1"/>
    <col min="3076" max="3076" width="3.85546875" style="133" customWidth="1"/>
    <col min="3077" max="3077" width="4.28515625" style="133" customWidth="1"/>
    <col min="3078" max="3078" width="1.28515625" style="133" customWidth="1"/>
    <col min="3079" max="3079" width="77" style="133" customWidth="1"/>
    <col min="3080" max="3080" width="2.28515625" style="133" customWidth="1"/>
    <col min="3081" max="3081" width="10.42578125" style="133" customWidth="1"/>
    <col min="3082" max="3082" width="12.42578125" style="133" customWidth="1"/>
    <col min="3083" max="3083" width="12.5703125" style="133" customWidth="1"/>
    <col min="3084" max="3084" width="10.7109375" style="133" customWidth="1"/>
    <col min="3085" max="3085" width="11.5703125" style="133" bestFit="1" customWidth="1"/>
    <col min="3086" max="3328" width="9.140625" style="133"/>
    <col min="3329" max="3329" width="2.42578125" style="133" customWidth="1"/>
    <col min="3330" max="3330" width="1.7109375" style="133" customWidth="1"/>
    <col min="3331" max="3331" width="4.28515625" style="133" customWidth="1"/>
    <col min="3332" max="3332" width="3.85546875" style="133" customWidth="1"/>
    <col min="3333" max="3333" width="4.28515625" style="133" customWidth="1"/>
    <col min="3334" max="3334" width="1.28515625" style="133" customWidth="1"/>
    <col min="3335" max="3335" width="77" style="133" customWidth="1"/>
    <col min="3336" max="3336" width="2.28515625" style="133" customWidth="1"/>
    <col min="3337" max="3337" width="10.42578125" style="133" customWidth="1"/>
    <col min="3338" max="3338" width="12.42578125" style="133" customWidth="1"/>
    <col min="3339" max="3339" width="12.5703125" style="133" customWidth="1"/>
    <col min="3340" max="3340" width="10.7109375" style="133" customWidth="1"/>
    <col min="3341" max="3341" width="11.5703125" style="133" bestFit="1" customWidth="1"/>
    <col min="3342" max="3584" width="9.140625" style="133"/>
    <col min="3585" max="3585" width="2.42578125" style="133" customWidth="1"/>
    <col min="3586" max="3586" width="1.7109375" style="133" customWidth="1"/>
    <col min="3587" max="3587" width="4.28515625" style="133" customWidth="1"/>
    <col min="3588" max="3588" width="3.85546875" style="133" customWidth="1"/>
    <col min="3589" max="3589" width="4.28515625" style="133" customWidth="1"/>
    <col min="3590" max="3590" width="1.28515625" style="133" customWidth="1"/>
    <col min="3591" max="3591" width="77" style="133" customWidth="1"/>
    <col min="3592" max="3592" width="2.28515625" style="133" customWidth="1"/>
    <col min="3593" max="3593" width="10.42578125" style="133" customWidth="1"/>
    <col min="3594" max="3594" width="12.42578125" style="133" customWidth="1"/>
    <col min="3595" max="3595" width="12.5703125" style="133" customWidth="1"/>
    <col min="3596" max="3596" width="10.7109375" style="133" customWidth="1"/>
    <col min="3597" max="3597" width="11.5703125" style="133" bestFit="1" customWidth="1"/>
    <col min="3598" max="3840" width="9.140625" style="133"/>
    <col min="3841" max="3841" width="2.42578125" style="133" customWidth="1"/>
    <col min="3842" max="3842" width="1.7109375" style="133" customWidth="1"/>
    <col min="3843" max="3843" width="4.28515625" style="133" customWidth="1"/>
    <col min="3844" max="3844" width="3.85546875" style="133" customWidth="1"/>
    <col min="3845" max="3845" width="4.28515625" style="133" customWidth="1"/>
    <col min="3846" max="3846" width="1.28515625" style="133" customWidth="1"/>
    <col min="3847" max="3847" width="77" style="133" customWidth="1"/>
    <col min="3848" max="3848" width="2.28515625" style="133" customWidth="1"/>
    <col min="3849" max="3849" width="10.42578125" style="133" customWidth="1"/>
    <col min="3850" max="3850" width="12.42578125" style="133" customWidth="1"/>
    <col min="3851" max="3851" width="12.5703125" style="133" customWidth="1"/>
    <col min="3852" max="3852" width="10.7109375" style="133" customWidth="1"/>
    <col min="3853" max="3853" width="11.5703125" style="133" bestFit="1" customWidth="1"/>
    <col min="3854" max="4096" width="9.140625" style="133"/>
    <col min="4097" max="4097" width="2.42578125" style="133" customWidth="1"/>
    <col min="4098" max="4098" width="1.7109375" style="133" customWidth="1"/>
    <col min="4099" max="4099" width="4.28515625" style="133" customWidth="1"/>
    <col min="4100" max="4100" width="3.85546875" style="133" customWidth="1"/>
    <col min="4101" max="4101" width="4.28515625" style="133" customWidth="1"/>
    <col min="4102" max="4102" width="1.28515625" style="133" customWidth="1"/>
    <col min="4103" max="4103" width="77" style="133" customWidth="1"/>
    <col min="4104" max="4104" width="2.28515625" style="133" customWidth="1"/>
    <col min="4105" max="4105" width="10.42578125" style="133" customWidth="1"/>
    <col min="4106" max="4106" width="12.42578125" style="133" customWidth="1"/>
    <col min="4107" max="4107" width="12.5703125" style="133" customWidth="1"/>
    <col min="4108" max="4108" width="10.7109375" style="133" customWidth="1"/>
    <col min="4109" max="4109" width="11.5703125" style="133" bestFit="1" customWidth="1"/>
    <col min="4110" max="4352" width="9.140625" style="133"/>
    <col min="4353" max="4353" width="2.42578125" style="133" customWidth="1"/>
    <col min="4354" max="4354" width="1.7109375" style="133" customWidth="1"/>
    <col min="4355" max="4355" width="4.28515625" style="133" customWidth="1"/>
    <col min="4356" max="4356" width="3.85546875" style="133" customWidth="1"/>
    <col min="4357" max="4357" width="4.28515625" style="133" customWidth="1"/>
    <col min="4358" max="4358" width="1.28515625" style="133" customWidth="1"/>
    <col min="4359" max="4359" width="77" style="133" customWidth="1"/>
    <col min="4360" max="4360" width="2.28515625" style="133" customWidth="1"/>
    <col min="4361" max="4361" width="10.42578125" style="133" customWidth="1"/>
    <col min="4362" max="4362" width="12.42578125" style="133" customWidth="1"/>
    <col min="4363" max="4363" width="12.5703125" style="133" customWidth="1"/>
    <col min="4364" max="4364" width="10.7109375" style="133" customWidth="1"/>
    <col min="4365" max="4365" width="11.5703125" style="133" bestFit="1" customWidth="1"/>
    <col min="4366" max="4608" width="9.140625" style="133"/>
    <col min="4609" max="4609" width="2.42578125" style="133" customWidth="1"/>
    <col min="4610" max="4610" width="1.7109375" style="133" customWidth="1"/>
    <col min="4611" max="4611" width="4.28515625" style="133" customWidth="1"/>
    <col min="4612" max="4612" width="3.85546875" style="133" customWidth="1"/>
    <col min="4613" max="4613" width="4.28515625" style="133" customWidth="1"/>
    <col min="4614" max="4614" width="1.28515625" style="133" customWidth="1"/>
    <col min="4615" max="4615" width="77" style="133" customWidth="1"/>
    <col min="4616" max="4616" width="2.28515625" style="133" customWidth="1"/>
    <col min="4617" max="4617" width="10.42578125" style="133" customWidth="1"/>
    <col min="4618" max="4618" width="12.42578125" style="133" customWidth="1"/>
    <col min="4619" max="4619" width="12.5703125" style="133" customWidth="1"/>
    <col min="4620" max="4620" width="10.7109375" style="133" customWidth="1"/>
    <col min="4621" max="4621" width="11.5703125" style="133" bestFit="1" customWidth="1"/>
    <col min="4622" max="4864" width="9.140625" style="133"/>
    <col min="4865" max="4865" width="2.42578125" style="133" customWidth="1"/>
    <col min="4866" max="4866" width="1.7109375" style="133" customWidth="1"/>
    <col min="4867" max="4867" width="4.28515625" style="133" customWidth="1"/>
    <col min="4868" max="4868" width="3.85546875" style="133" customWidth="1"/>
    <col min="4869" max="4869" width="4.28515625" style="133" customWidth="1"/>
    <col min="4870" max="4870" width="1.28515625" style="133" customWidth="1"/>
    <col min="4871" max="4871" width="77" style="133" customWidth="1"/>
    <col min="4872" max="4872" width="2.28515625" style="133" customWidth="1"/>
    <col min="4873" max="4873" width="10.42578125" style="133" customWidth="1"/>
    <col min="4874" max="4874" width="12.42578125" style="133" customWidth="1"/>
    <col min="4875" max="4875" width="12.5703125" style="133" customWidth="1"/>
    <col min="4876" max="4876" width="10.7109375" style="133" customWidth="1"/>
    <col min="4877" max="4877" width="11.5703125" style="133" bestFit="1" customWidth="1"/>
    <col min="4878" max="5120" width="9.140625" style="133"/>
    <col min="5121" max="5121" width="2.42578125" style="133" customWidth="1"/>
    <col min="5122" max="5122" width="1.7109375" style="133" customWidth="1"/>
    <col min="5123" max="5123" width="4.28515625" style="133" customWidth="1"/>
    <col min="5124" max="5124" width="3.85546875" style="133" customWidth="1"/>
    <col min="5125" max="5125" width="4.28515625" style="133" customWidth="1"/>
    <col min="5126" max="5126" width="1.28515625" style="133" customWidth="1"/>
    <col min="5127" max="5127" width="77" style="133" customWidth="1"/>
    <col min="5128" max="5128" width="2.28515625" style="133" customWidth="1"/>
    <col min="5129" max="5129" width="10.42578125" style="133" customWidth="1"/>
    <col min="5130" max="5130" width="12.42578125" style="133" customWidth="1"/>
    <col min="5131" max="5131" width="12.5703125" style="133" customWidth="1"/>
    <col min="5132" max="5132" width="10.7109375" style="133" customWidth="1"/>
    <col min="5133" max="5133" width="11.5703125" style="133" bestFit="1" customWidth="1"/>
    <col min="5134" max="5376" width="9.140625" style="133"/>
    <col min="5377" max="5377" width="2.42578125" style="133" customWidth="1"/>
    <col min="5378" max="5378" width="1.7109375" style="133" customWidth="1"/>
    <col min="5379" max="5379" width="4.28515625" style="133" customWidth="1"/>
    <col min="5380" max="5380" width="3.85546875" style="133" customWidth="1"/>
    <col min="5381" max="5381" width="4.28515625" style="133" customWidth="1"/>
    <col min="5382" max="5382" width="1.28515625" style="133" customWidth="1"/>
    <col min="5383" max="5383" width="77" style="133" customWidth="1"/>
    <col min="5384" max="5384" width="2.28515625" style="133" customWidth="1"/>
    <col min="5385" max="5385" width="10.42578125" style="133" customWidth="1"/>
    <col min="5386" max="5386" width="12.42578125" style="133" customWidth="1"/>
    <col min="5387" max="5387" width="12.5703125" style="133" customWidth="1"/>
    <col min="5388" max="5388" width="10.7109375" style="133" customWidth="1"/>
    <col min="5389" max="5389" width="11.5703125" style="133" bestFit="1" customWidth="1"/>
    <col min="5390" max="5632" width="9.140625" style="133"/>
    <col min="5633" max="5633" width="2.42578125" style="133" customWidth="1"/>
    <col min="5634" max="5634" width="1.7109375" style="133" customWidth="1"/>
    <col min="5635" max="5635" width="4.28515625" style="133" customWidth="1"/>
    <col min="5636" max="5636" width="3.85546875" style="133" customWidth="1"/>
    <col min="5637" max="5637" width="4.28515625" style="133" customWidth="1"/>
    <col min="5638" max="5638" width="1.28515625" style="133" customWidth="1"/>
    <col min="5639" max="5639" width="77" style="133" customWidth="1"/>
    <col min="5640" max="5640" width="2.28515625" style="133" customWidth="1"/>
    <col min="5641" max="5641" width="10.42578125" style="133" customWidth="1"/>
    <col min="5642" max="5642" width="12.42578125" style="133" customWidth="1"/>
    <col min="5643" max="5643" width="12.5703125" style="133" customWidth="1"/>
    <col min="5644" max="5644" width="10.7109375" style="133" customWidth="1"/>
    <col min="5645" max="5645" width="11.5703125" style="133" bestFit="1" customWidth="1"/>
    <col min="5646" max="5888" width="9.140625" style="133"/>
    <col min="5889" max="5889" width="2.42578125" style="133" customWidth="1"/>
    <col min="5890" max="5890" width="1.7109375" style="133" customWidth="1"/>
    <col min="5891" max="5891" width="4.28515625" style="133" customWidth="1"/>
    <col min="5892" max="5892" width="3.85546875" style="133" customWidth="1"/>
    <col min="5893" max="5893" width="4.28515625" style="133" customWidth="1"/>
    <col min="5894" max="5894" width="1.28515625" style="133" customWidth="1"/>
    <col min="5895" max="5895" width="77" style="133" customWidth="1"/>
    <col min="5896" max="5896" width="2.28515625" style="133" customWidth="1"/>
    <col min="5897" max="5897" width="10.42578125" style="133" customWidth="1"/>
    <col min="5898" max="5898" width="12.42578125" style="133" customWidth="1"/>
    <col min="5899" max="5899" width="12.5703125" style="133" customWidth="1"/>
    <col min="5900" max="5900" width="10.7109375" style="133" customWidth="1"/>
    <col min="5901" max="5901" width="11.5703125" style="133" bestFit="1" customWidth="1"/>
    <col min="5902" max="6144" width="9.140625" style="133"/>
    <col min="6145" max="6145" width="2.42578125" style="133" customWidth="1"/>
    <col min="6146" max="6146" width="1.7109375" style="133" customWidth="1"/>
    <col min="6147" max="6147" width="4.28515625" style="133" customWidth="1"/>
    <col min="6148" max="6148" width="3.85546875" style="133" customWidth="1"/>
    <col min="6149" max="6149" width="4.28515625" style="133" customWidth="1"/>
    <col min="6150" max="6150" width="1.28515625" style="133" customWidth="1"/>
    <col min="6151" max="6151" width="77" style="133" customWidth="1"/>
    <col min="6152" max="6152" width="2.28515625" style="133" customWidth="1"/>
    <col min="6153" max="6153" width="10.42578125" style="133" customWidth="1"/>
    <col min="6154" max="6154" width="12.42578125" style="133" customWidth="1"/>
    <col min="6155" max="6155" width="12.5703125" style="133" customWidth="1"/>
    <col min="6156" max="6156" width="10.7109375" style="133" customWidth="1"/>
    <col min="6157" max="6157" width="11.5703125" style="133" bestFit="1" customWidth="1"/>
    <col min="6158" max="6400" width="9.140625" style="133"/>
    <col min="6401" max="6401" width="2.42578125" style="133" customWidth="1"/>
    <col min="6402" max="6402" width="1.7109375" style="133" customWidth="1"/>
    <col min="6403" max="6403" width="4.28515625" style="133" customWidth="1"/>
    <col min="6404" max="6404" width="3.85546875" style="133" customWidth="1"/>
    <col min="6405" max="6405" width="4.28515625" style="133" customWidth="1"/>
    <col min="6406" max="6406" width="1.28515625" style="133" customWidth="1"/>
    <col min="6407" max="6407" width="77" style="133" customWidth="1"/>
    <col min="6408" max="6408" width="2.28515625" style="133" customWidth="1"/>
    <col min="6409" max="6409" width="10.42578125" style="133" customWidth="1"/>
    <col min="6410" max="6410" width="12.42578125" style="133" customWidth="1"/>
    <col min="6411" max="6411" width="12.5703125" style="133" customWidth="1"/>
    <col min="6412" max="6412" width="10.7109375" style="133" customWidth="1"/>
    <col min="6413" max="6413" width="11.5703125" style="133" bestFit="1" customWidth="1"/>
    <col min="6414" max="6656" width="9.140625" style="133"/>
    <col min="6657" max="6657" width="2.42578125" style="133" customWidth="1"/>
    <col min="6658" max="6658" width="1.7109375" style="133" customWidth="1"/>
    <col min="6659" max="6659" width="4.28515625" style="133" customWidth="1"/>
    <col min="6660" max="6660" width="3.85546875" style="133" customWidth="1"/>
    <col min="6661" max="6661" width="4.28515625" style="133" customWidth="1"/>
    <col min="6662" max="6662" width="1.28515625" style="133" customWidth="1"/>
    <col min="6663" max="6663" width="77" style="133" customWidth="1"/>
    <col min="6664" max="6664" width="2.28515625" style="133" customWidth="1"/>
    <col min="6665" max="6665" width="10.42578125" style="133" customWidth="1"/>
    <col min="6666" max="6666" width="12.42578125" style="133" customWidth="1"/>
    <col min="6667" max="6667" width="12.5703125" style="133" customWidth="1"/>
    <col min="6668" max="6668" width="10.7109375" style="133" customWidth="1"/>
    <col min="6669" max="6669" width="11.5703125" style="133" bestFit="1" customWidth="1"/>
    <col min="6670" max="6912" width="9.140625" style="133"/>
    <col min="6913" max="6913" width="2.42578125" style="133" customWidth="1"/>
    <col min="6914" max="6914" width="1.7109375" style="133" customWidth="1"/>
    <col min="6915" max="6915" width="4.28515625" style="133" customWidth="1"/>
    <col min="6916" max="6916" width="3.85546875" style="133" customWidth="1"/>
    <col min="6917" max="6917" width="4.28515625" style="133" customWidth="1"/>
    <col min="6918" max="6918" width="1.28515625" style="133" customWidth="1"/>
    <col min="6919" max="6919" width="77" style="133" customWidth="1"/>
    <col min="6920" max="6920" width="2.28515625" style="133" customWidth="1"/>
    <col min="6921" max="6921" width="10.42578125" style="133" customWidth="1"/>
    <col min="6922" max="6922" width="12.42578125" style="133" customWidth="1"/>
    <col min="6923" max="6923" width="12.5703125" style="133" customWidth="1"/>
    <col min="6924" max="6924" width="10.7109375" style="133" customWidth="1"/>
    <col min="6925" max="6925" width="11.5703125" style="133" bestFit="1" customWidth="1"/>
    <col min="6926" max="7168" width="9.140625" style="133"/>
    <col min="7169" max="7169" width="2.42578125" style="133" customWidth="1"/>
    <col min="7170" max="7170" width="1.7109375" style="133" customWidth="1"/>
    <col min="7171" max="7171" width="4.28515625" style="133" customWidth="1"/>
    <col min="7172" max="7172" width="3.85546875" style="133" customWidth="1"/>
    <col min="7173" max="7173" width="4.28515625" style="133" customWidth="1"/>
    <col min="7174" max="7174" width="1.28515625" style="133" customWidth="1"/>
    <col min="7175" max="7175" width="77" style="133" customWidth="1"/>
    <col min="7176" max="7176" width="2.28515625" style="133" customWidth="1"/>
    <col min="7177" max="7177" width="10.42578125" style="133" customWidth="1"/>
    <col min="7178" max="7178" width="12.42578125" style="133" customWidth="1"/>
    <col min="7179" max="7179" width="12.5703125" style="133" customWidth="1"/>
    <col min="7180" max="7180" width="10.7109375" style="133" customWidth="1"/>
    <col min="7181" max="7181" width="11.5703125" style="133" bestFit="1" customWidth="1"/>
    <col min="7182" max="7424" width="9.140625" style="133"/>
    <col min="7425" max="7425" width="2.42578125" style="133" customWidth="1"/>
    <col min="7426" max="7426" width="1.7109375" style="133" customWidth="1"/>
    <col min="7427" max="7427" width="4.28515625" style="133" customWidth="1"/>
    <col min="7428" max="7428" width="3.85546875" style="133" customWidth="1"/>
    <col min="7429" max="7429" width="4.28515625" style="133" customWidth="1"/>
    <col min="7430" max="7430" width="1.28515625" style="133" customWidth="1"/>
    <col min="7431" max="7431" width="77" style="133" customWidth="1"/>
    <col min="7432" max="7432" width="2.28515625" style="133" customWidth="1"/>
    <col min="7433" max="7433" width="10.42578125" style="133" customWidth="1"/>
    <col min="7434" max="7434" width="12.42578125" style="133" customWidth="1"/>
    <col min="7435" max="7435" width="12.5703125" style="133" customWidth="1"/>
    <col min="7436" max="7436" width="10.7109375" style="133" customWidth="1"/>
    <col min="7437" max="7437" width="11.5703125" style="133" bestFit="1" customWidth="1"/>
    <col min="7438" max="7680" width="9.140625" style="133"/>
    <col min="7681" max="7681" width="2.42578125" style="133" customWidth="1"/>
    <col min="7682" max="7682" width="1.7109375" style="133" customWidth="1"/>
    <col min="7683" max="7683" width="4.28515625" style="133" customWidth="1"/>
    <col min="7684" max="7684" width="3.85546875" style="133" customWidth="1"/>
    <col min="7685" max="7685" width="4.28515625" style="133" customWidth="1"/>
    <col min="7686" max="7686" width="1.28515625" style="133" customWidth="1"/>
    <col min="7687" max="7687" width="77" style="133" customWidth="1"/>
    <col min="7688" max="7688" width="2.28515625" style="133" customWidth="1"/>
    <col min="7689" max="7689" width="10.42578125" style="133" customWidth="1"/>
    <col min="7690" max="7690" width="12.42578125" style="133" customWidth="1"/>
    <col min="7691" max="7691" width="12.5703125" style="133" customWidth="1"/>
    <col min="7692" max="7692" width="10.7109375" style="133" customWidth="1"/>
    <col min="7693" max="7693" width="11.5703125" style="133" bestFit="1" customWidth="1"/>
    <col min="7694" max="7936" width="9.140625" style="133"/>
    <col min="7937" max="7937" width="2.42578125" style="133" customWidth="1"/>
    <col min="7938" max="7938" width="1.7109375" style="133" customWidth="1"/>
    <col min="7939" max="7939" width="4.28515625" style="133" customWidth="1"/>
    <col min="7940" max="7940" width="3.85546875" style="133" customWidth="1"/>
    <col min="7941" max="7941" width="4.28515625" style="133" customWidth="1"/>
    <col min="7942" max="7942" width="1.28515625" style="133" customWidth="1"/>
    <col min="7943" max="7943" width="77" style="133" customWidth="1"/>
    <col min="7944" max="7944" width="2.28515625" style="133" customWidth="1"/>
    <col min="7945" max="7945" width="10.42578125" style="133" customWidth="1"/>
    <col min="7946" max="7946" width="12.42578125" style="133" customWidth="1"/>
    <col min="7947" max="7947" width="12.5703125" style="133" customWidth="1"/>
    <col min="7948" max="7948" width="10.7109375" style="133" customWidth="1"/>
    <col min="7949" max="7949" width="11.5703125" style="133" bestFit="1" customWidth="1"/>
    <col min="7950" max="8192" width="9.140625" style="133"/>
    <col min="8193" max="8193" width="2.42578125" style="133" customWidth="1"/>
    <col min="8194" max="8194" width="1.7109375" style="133" customWidth="1"/>
    <col min="8195" max="8195" width="4.28515625" style="133" customWidth="1"/>
    <col min="8196" max="8196" width="3.85546875" style="133" customWidth="1"/>
    <col min="8197" max="8197" width="4.28515625" style="133" customWidth="1"/>
    <col min="8198" max="8198" width="1.28515625" style="133" customWidth="1"/>
    <col min="8199" max="8199" width="77" style="133" customWidth="1"/>
    <col min="8200" max="8200" width="2.28515625" style="133" customWidth="1"/>
    <col min="8201" max="8201" width="10.42578125" style="133" customWidth="1"/>
    <col min="8202" max="8202" width="12.42578125" style="133" customWidth="1"/>
    <col min="8203" max="8203" width="12.5703125" style="133" customWidth="1"/>
    <col min="8204" max="8204" width="10.7109375" style="133" customWidth="1"/>
    <col min="8205" max="8205" width="11.5703125" style="133" bestFit="1" customWidth="1"/>
    <col min="8206" max="8448" width="9.140625" style="133"/>
    <col min="8449" max="8449" width="2.42578125" style="133" customWidth="1"/>
    <col min="8450" max="8450" width="1.7109375" style="133" customWidth="1"/>
    <col min="8451" max="8451" width="4.28515625" style="133" customWidth="1"/>
    <col min="8452" max="8452" width="3.85546875" style="133" customWidth="1"/>
    <col min="8453" max="8453" width="4.28515625" style="133" customWidth="1"/>
    <col min="8454" max="8454" width="1.28515625" style="133" customWidth="1"/>
    <col min="8455" max="8455" width="77" style="133" customWidth="1"/>
    <col min="8456" max="8456" width="2.28515625" style="133" customWidth="1"/>
    <col min="8457" max="8457" width="10.42578125" style="133" customWidth="1"/>
    <col min="8458" max="8458" width="12.42578125" style="133" customWidth="1"/>
    <col min="8459" max="8459" width="12.5703125" style="133" customWidth="1"/>
    <col min="8460" max="8460" width="10.7109375" style="133" customWidth="1"/>
    <col min="8461" max="8461" width="11.5703125" style="133" bestFit="1" customWidth="1"/>
    <col min="8462" max="8704" width="9.140625" style="133"/>
    <col min="8705" max="8705" width="2.42578125" style="133" customWidth="1"/>
    <col min="8706" max="8706" width="1.7109375" style="133" customWidth="1"/>
    <col min="8707" max="8707" width="4.28515625" style="133" customWidth="1"/>
    <col min="8708" max="8708" width="3.85546875" style="133" customWidth="1"/>
    <col min="8709" max="8709" width="4.28515625" style="133" customWidth="1"/>
    <col min="8710" max="8710" width="1.28515625" style="133" customWidth="1"/>
    <col min="8711" max="8711" width="77" style="133" customWidth="1"/>
    <col min="8712" max="8712" width="2.28515625" style="133" customWidth="1"/>
    <col min="8713" max="8713" width="10.42578125" style="133" customWidth="1"/>
    <col min="8714" max="8714" width="12.42578125" style="133" customWidth="1"/>
    <col min="8715" max="8715" width="12.5703125" style="133" customWidth="1"/>
    <col min="8716" max="8716" width="10.7109375" style="133" customWidth="1"/>
    <col min="8717" max="8717" width="11.5703125" style="133" bestFit="1" customWidth="1"/>
    <col min="8718" max="8960" width="9.140625" style="133"/>
    <col min="8961" max="8961" width="2.42578125" style="133" customWidth="1"/>
    <col min="8962" max="8962" width="1.7109375" style="133" customWidth="1"/>
    <col min="8963" max="8963" width="4.28515625" style="133" customWidth="1"/>
    <col min="8964" max="8964" width="3.85546875" style="133" customWidth="1"/>
    <col min="8965" max="8965" width="4.28515625" style="133" customWidth="1"/>
    <col min="8966" max="8966" width="1.28515625" style="133" customWidth="1"/>
    <col min="8967" max="8967" width="77" style="133" customWidth="1"/>
    <col min="8968" max="8968" width="2.28515625" style="133" customWidth="1"/>
    <col min="8969" max="8969" width="10.42578125" style="133" customWidth="1"/>
    <col min="8970" max="8970" width="12.42578125" style="133" customWidth="1"/>
    <col min="8971" max="8971" width="12.5703125" style="133" customWidth="1"/>
    <col min="8972" max="8972" width="10.7109375" style="133" customWidth="1"/>
    <col min="8973" max="8973" width="11.5703125" style="133" bestFit="1" customWidth="1"/>
    <col min="8974" max="9216" width="9.140625" style="133"/>
    <col min="9217" max="9217" width="2.42578125" style="133" customWidth="1"/>
    <col min="9218" max="9218" width="1.7109375" style="133" customWidth="1"/>
    <col min="9219" max="9219" width="4.28515625" style="133" customWidth="1"/>
    <col min="9220" max="9220" width="3.85546875" style="133" customWidth="1"/>
    <col min="9221" max="9221" width="4.28515625" style="133" customWidth="1"/>
    <col min="9222" max="9222" width="1.28515625" style="133" customWidth="1"/>
    <col min="9223" max="9223" width="77" style="133" customWidth="1"/>
    <col min="9224" max="9224" width="2.28515625" style="133" customWidth="1"/>
    <col min="9225" max="9225" width="10.42578125" style="133" customWidth="1"/>
    <col min="9226" max="9226" width="12.42578125" style="133" customWidth="1"/>
    <col min="9227" max="9227" width="12.5703125" style="133" customWidth="1"/>
    <col min="9228" max="9228" width="10.7109375" style="133" customWidth="1"/>
    <col min="9229" max="9229" width="11.5703125" style="133" bestFit="1" customWidth="1"/>
    <col min="9230" max="9472" width="9.140625" style="133"/>
    <col min="9473" max="9473" width="2.42578125" style="133" customWidth="1"/>
    <col min="9474" max="9474" width="1.7109375" style="133" customWidth="1"/>
    <col min="9475" max="9475" width="4.28515625" style="133" customWidth="1"/>
    <col min="9476" max="9476" width="3.85546875" style="133" customWidth="1"/>
    <col min="9477" max="9477" width="4.28515625" style="133" customWidth="1"/>
    <col min="9478" max="9478" width="1.28515625" style="133" customWidth="1"/>
    <col min="9479" max="9479" width="77" style="133" customWidth="1"/>
    <col min="9480" max="9480" width="2.28515625" style="133" customWidth="1"/>
    <col min="9481" max="9481" width="10.42578125" style="133" customWidth="1"/>
    <col min="9482" max="9482" width="12.42578125" style="133" customWidth="1"/>
    <col min="9483" max="9483" width="12.5703125" style="133" customWidth="1"/>
    <col min="9484" max="9484" width="10.7109375" style="133" customWidth="1"/>
    <col min="9485" max="9485" width="11.5703125" style="133" bestFit="1" customWidth="1"/>
    <col min="9486" max="9728" width="9.140625" style="133"/>
    <col min="9729" max="9729" width="2.42578125" style="133" customWidth="1"/>
    <col min="9730" max="9730" width="1.7109375" style="133" customWidth="1"/>
    <col min="9731" max="9731" width="4.28515625" style="133" customWidth="1"/>
    <col min="9732" max="9732" width="3.85546875" style="133" customWidth="1"/>
    <col min="9733" max="9733" width="4.28515625" style="133" customWidth="1"/>
    <col min="9734" max="9734" width="1.28515625" style="133" customWidth="1"/>
    <col min="9735" max="9735" width="77" style="133" customWidth="1"/>
    <col min="9736" max="9736" width="2.28515625" style="133" customWidth="1"/>
    <col min="9737" max="9737" width="10.42578125" style="133" customWidth="1"/>
    <col min="9738" max="9738" width="12.42578125" style="133" customWidth="1"/>
    <col min="9739" max="9739" width="12.5703125" style="133" customWidth="1"/>
    <col min="9740" max="9740" width="10.7109375" style="133" customWidth="1"/>
    <col min="9741" max="9741" width="11.5703125" style="133" bestFit="1" customWidth="1"/>
    <col min="9742" max="9984" width="9.140625" style="133"/>
    <col min="9985" max="9985" width="2.42578125" style="133" customWidth="1"/>
    <col min="9986" max="9986" width="1.7109375" style="133" customWidth="1"/>
    <col min="9987" max="9987" width="4.28515625" style="133" customWidth="1"/>
    <col min="9988" max="9988" width="3.85546875" style="133" customWidth="1"/>
    <col min="9989" max="9989" width="4.28515625" style="133" customWidth="1"/>
    <col min="9990" max="9990" width="1.28515625" style="133" customWidth="1"/>
    <col min="9991" max="9991" width="77" style="133" customWidth="1"/>
    <col min="9992" max="9992" width="2.28515625" style="133" customWidth="1"/>
    <col min="9993" max="9993" width="10.42578125" style="133" customWidth="1"/>
    <col min="9994" max="9994" width="12.42578125" style="133" customWidth="1"/>
    <col min="9995" max="9995" width="12.5703125" style="133" customWidth="1"/>
    <col min="9996" max="9996" width="10.7109375" style="133" customWidth="1"/>
    <col min="9997" max="9997" width="11.5703125" style="133" bestFit="1" customWidth="1"/>
    <col min="9998" max="10240" width="9.140625" style="133"/>
    <col min="10241" max="10241" width="2.42578125" style="133" customWidth="1"/>
    <col min="10242" max="10242" width="1.7109375" style="133" customWidth="1"/>
    <col min="10243" max="10243" width="4.28515625" style="133" customWidth="1"/>
    <col min="10244" max="10244" width="3.85546875" style="133" customWidth="1"/>
    <col min="10245" max="10245" width="4.28515625" style="133" customWidth="1"/>
    <col min="10246" max="10246" width="1.28515625" style="133" customWidth="1"/>
    <col min="10247" max="10247" width="77" style="133" customWidth="1"/>
    <col min="10248" max="10248" width="2.28515625" style="133" customWidth="1"/>
    <col min="10249" max="10249" width="10.42578125" style="133" customWidth="1"/>
    <col min="10250" max="10250" width="12.42578125" style="133" customWidth="1"/>
    <col min="10251" max="10251" width="12.5703125" style="133" customWidth="1"/>
    <col min="10252" max="10252" width="10.7109375" style="133" customWidth="1"/>
    <col min="10253" max="10253" width="11.5703125" style="133" bestFit="1" customWidth="1"/>
    <col min="10254" max="10496" width="9.140625" style="133"/>
    <col min="10497" max="10497" width="2.42578125" style="133" customWidth="1"/>
    <col min="10498" max="10498" width="1.7109375" style="133" customWidth="1"/>
    <col min="10499" max="10499" width="4.28515625" style="133" customWidth="1"/>
    <col min="10500" max="10500" width="3.85546875" style="133" customWidth="1"/>
    <col min="10501" max="10501" width="4.28515625" style="133" customWidth="1"/>
    <col min="10502" max="10502" width="1.28515625" style="133" customWidth="1"/>
    <col min="10503" max="10503" width="77" style="133" customWidth="1"/>
    <col min="10504" max="10504" width="2.28515625" style="133" customWidth="1"/>
    <col min="10505" max="10505" width="10.42578125" style="133" customWidth="1"/>
    <col min="10506" max="10506" width="12.42578125" style="133" customWidth="1"/>
    <col min="10507" max="10507" width="12.5703125" style="133" customWidth="1"/>
    <col min="10508" max="10508" width="10.7109375" style="133" customWidth="1"/>
    <col min="10509" max="10509" width="11.5703125" style="133" bestFit="1" customWidth="1"/>
    <col min="10510" max="10752" width="9.140625" style="133"/>
    <col min="10753" max="10753" width="2.42578125" style="133" customWidth="1"/>
    <col min="10754" max="10754" width="1.7109375" style="133" customWidth="1"/>
    <col min="10755" max="10755" width="4.28515625" style="133" customWidth="1"/>
    <col min="10756" max="10756" width="3.85546875" style="133" customWidth="1"/>
    <col min="10757" max="10757" width="4.28515625" style="133" customWidth="1"/>
    <col min="10758" max="10758" width="1.28515625" style="133" customWidth="1"/>
    <col min="10759" max="10759" width="77" style="133" customWidth="1"/>
    <col min="10760" max="10760" width="2.28515625" style="133" customWidth="1"/>
    <col min="10761" max="10761" width="10.42578125" style="133" customWidth="1"/>
    <col min="10762" max="10762" width="12.42578125" style="133" customWidth="1"/>
    <col min="10763" max="10763" width="12.5703125" style="133" customWidth="1"/>
    <col min="10764" max="10764" width="10.7109375" style="133" customWidth="1"/>
    <col min="10765" max="10765" width="11.5703125" style="133" bestFit="1" customWidth="1"/>
    <col min="10766" max="11008" width="9.140625" style="133"/>
    <col min="11009" max="11009" width="2.42578125" style="133" customWidth="1"/>
    <col min="11010" max="11010" width="1.7109375" style="133" customWidth="1"/>
    <col min="11011" max="11011" width="4.28515625" style="133" customWidth="1"/>
    <col min="11012" max="11012" width="3.85546875" style="133" customWidth="1"/>
    <col min="11013" max="11013" width="4.28515625" style="133" customWidth="1"/>
    <col min="11014" max="11014" width="1.28515625" style="133" customWidth="1"/>
    <col min="11015" max="11015" width="77" style="133" customWidth="1"/>
    <col min="11016" max="11016" width="2.28515625" style="133" customWidth="1"/>
    <col min="11017" max="11017" width="10.42578125" style="133" customWidth="1"/>
    <col min="11018" max="11018" width="12.42578125" style="133" customWidth="1"/>
    <col min="11019" max="11019" width="12.5703125" style="133" customWidth="1"/>
    <col min="11020" max="11020" width="10.7109375" style="133" customWidth="1"/>
    <col min="11021" max="11021" width="11.5703125" style="133" bestFit="1" customWidth="1"/>
    <col min="11022" max="11264" width="9.140625" style="133"/>
    <col min="11265" max="11265" width="2.42578125" style="133" customWidth="1"/>
    <col min="11266" max="11266" width="1.7109375" style="133" customWidth="1"/>
    <col min="11267" max="11267" width="4.28515625" style="133" customWidth="1"/>
    <col min="11268" max="11268" width="3.85546875" style="133" customWidth="1"/>
    <col min="11269" max="11269" width="4.28515625" style="133" customWidth="1"/>
    <col min="11270" max="11270" width="1.28515625" style="133" customWidth="1"/>
    <col min="11271" max="11271" width="77" style="133" customWidth="1"/>
    <col min="11272" max="11272" width="2.28515625" style="133" customWidth="1"/>
    <col min="11273" max="11273" width="10.42578125" style="133" customWidth="1"/>
    <col min="11274" max="11274" width="12.42578125" style="133" customWidth="1"/>
    <col min="11275" max="11275" width="12.5703125" style="133" customWidth="1"/>
    <col min="11276" max="11276" width="10.7109375" style="133" customWidth="1"/>
    <col min="11277" max="11277" width="11.5703125" style="133" bestFit="1" customWidth="1"/>
    <col min="11278" max="11520" width="9.140625" style="133"/>
    <col min="11521" max="11521" width="2.42578125" style="133" customWidth="1"/>
    <col min="11522" max="11522" width="1.7109375" style="133" customWidth="1"/>
    <col min="11523" max="11523" width="4.28515625" style="133" customWidth="1"/>
    <col min="11524" max="11524" width="3.85546875" style="133" customWidth="1"/>
    <col min="11525" max="11525" width="4.28515625" style="133" customWidth="1"/>
    <col min="11526" max="11526" width="1.28515625" style="133" customWidth="1"/>
    <col min="11527" max="11527" width="77" style="133" customWidth="1"/>
    <col min="11528" max="11528" width="2.28515625" style="133" customWidth="1"/>
    <col min="11529" max="11529" width="10.42578125" style="133" customWidth="1"/>
    <col min="11530" max="11530" width="12.42578125" style="133" customWidth="1"/>
    <col min="11531" max="11531" width="12.5703125" style="133" customWidth="1"/>
    <col min="11532" max="11532" width="10.7109375" style="133" customWidth="1"/>
    <col min="11533" max="11533" width="11.5703125" style="133" bestFit="1" customWidth="1"/>
    <col min="11534" max="11776" width="9.140625" style="133"/>
    <col min="11777" max="11777" width="2.42578125" style="133" customWidth="1"/>
    <col min="11778" max="11778" width="1.7109375" style="133" customWidth="1"/>
    <col min="11779" max="11779" width="4.28515625" style="133" customWidth="1"/>
    <col min="11780" max="11780" width="3.85546875" style="133" customWidth="1"/>
    <col min="11781" max="11781" width="4.28515625" style="133" customWidth="1"/>
    <col min="11782" max="11782" width="1.28515625" style="133" customWidth="1"/>
    <col min="11783" max="11783" width="77" style="133" customWidth="1"/>
    <col min="11784" max="11784" width="2.28515625" style="133" customWidth="1"/>
    <col min="11785" max="11785" width="10.42578125" style="133" customWidth="1"/>
    <col min="11786" max="11786" width="12.42578125" style="133" customWidth="1"/>
    <col min="11787" max="11787" width="12.5703125" style="133" customWidth="1"/>
    <col min="11788" max="11788" width="10.7109375" style="133" customWidth="1"/>
    <col min="11789" max="11789" width="11.5703125" style="133" bestFit="1" customWidth="1"/>
    <col min="11790" max="12032" width="9.140625" style="133"/>
    <col min="12033" max="12033" width="2.42578125" style="133" customWidth="1"/>
    <col min="12034" max="12034" width="1.7109375" style="133" customWidth="1"/>
    <col min="12035" max="12035" width="4.28515625" style="133" customWidth="1"/>
    <col min="12036" max="12036" width="3.85546875" style="133" customWidth="1"/>
    <col min="12037" max="12037" width="4.28515625" style="133" customWidth="1"/>
    <col min="12038" max="12038" width="1.28515625" style="133" customWidth="1"/>
    <col min="12039" max="12039" width="77" style="133" customWidth="1"/>
    <col min="12040" max="12040" width="2.28515625" style="133" customWidth="1"/>
    <col min="12041" max="12041" width="10.42578125" style="133" customWidth="1"/>
    <col min="12042" max="12042" width="12.42578125" style="133" customWidth="1"/>
    <col min="12043" max="12043" width="12.5703125" style="133" customWidth="1"/>
    <col min="12044" max="12044" width="10.7109375" style="133" customWidth="1"/>
    <col min="12045" max="12045" width="11.5703125" style="133" bestFit="1" customWidth="1"/>
    <col min="12046" max="12288" width="9.140625" style="133"/>
    <col min="12289" max="12289" width="2.42578125" style="133" customWidth="1"/>
    <col min="12290" max="12290" width="1.7109375" style="133" customWidth="1"/>
    <col min="12291" max="12291" width="4.28515625" style="133" customWidth="1"/>
    <col min="12292" max="12292" width="3.85546875" style="133" customWidth="1"/>
    <col min="12293" max="12293" width="4.28515625" style="133" customWidth="1"/>
    <col min="12294" max="12294" width="1.28515625" style="133" customWidth="1"/>
    <col min="12295" max="12295" width="77" style="133" customWidth="1"/>
    <col min="12296" max="12296" width="2.28515625" style="133" customWidth="1"/>
    <col min="12297" max="12297" width="10.42578125" style="133" customWidth="1"/>
    <col min="12298" max="12298" width="12.42578125" style="133" customWidth="1"/>
    <col min="12299" max="12299" width="12.5703125" style="133" customWidth="1"/>
    <col min="12300" max="12300" width="10.7109375" style="133" customWidth="1"/>
    <col min="12301" max="12301" width="11.5703125" style="133" bestFit="1" customWidth="1"/>
    <col min="12302" max="12544" width="9.140625" style="133"/>
    <col min="12545" max="12545" width="2.42578125" style="133" customWidth="1"/>
    <col min="12546" max="12546" width="1.7109375" style="133" customWidth="1"/>
    <col min="12547" max="12547" width="4.28515625" style="133" customWidth="1"/>
    <col min="12548" max="12548" width="3.85546875" style="133" customWidth="1"/>
    <col min="12549" max="12549" width="4.28515625" style="133" customWidth="1"/>
    <col min="12550" max="12550" width="1.28515625" style="133" customWidth="1"/>
    <col min="12551" max="12551" width="77" style="133" customWidth="1"/>
    <col min="12552" max="12552" width="2.28515625" style="133" customWidth="1"/>
    <col min="12553" max="12553" width="10.42578125" style="133" customWidth="1"/>
    <col min="12554" max="12554" width="12.42578125" style="133" customWidth="1"/>
    <col min="12555" max="12555" width="12.5703125" style="133" customWidth="1"/>
    <col min="12556" max="12556" width="10.7109375" style="133" customWidth="1"/>
    <col min="12557" max="12557" width="11.5703125" style="133" bestFit="1" customWidth="1"/>
    <col min="12558" max="12800" width="9.140625" style="133"/>
    <col min="12801" max="12801" width="2.42578125" style="133" customWidth="1"/>
    <col min="12802" max="12802" width="1.7109375" style="133" customWidth="1"/>
    <col min="12803" max="12803" width="4.28515625" style="133" customWidth="1"/>
    <col min="12804" max="12804" width="3.85546875" style="133" customWidth="1"/>
    <col min="12805" max="12805" width="4.28515625" style="133" customWidth="1"/>
    <col min="12806" max="12806" width="1.28515625" style="133" customWidth="1"/>
    <col min="12807" max="12807" width="77" style="133" customWidth="1"/>
    <col min="12808" max="12808" width="2.28515625" style="133" customWidth="1"/>
    <col min="12809" max="12809" width="10.42578125" style="133" customWidth="1"/>
    <col min="12810" max="12810" width="12.42578125" style="133" customWidth="1"/>
    <col min="12811" max="12811" width="12.5703125" style="133" customWidth="1"/>
    <col min="12812" max="12812" width="10.7109375" style="133" customWidth="1"/>
    <col min="12813" max="12813" width="11.5703125" style="133" bestFit="1" customWidth="1"/>
    <col min="12814" max="13056" width="9.140625" style="133"/>
    <col min="13057" max="13057" width="2.42578125" style="133" customWidth="1"/>
    <col min="13058" max="13058" width="1.7109375" style="133" customWidth="1"/>
    <col min="13059" max="13059" width="4.28515625" style="133" customWidth="1"/>
    <col min="13060" max="13060" width="3.85546875" style="133" customWidth="1"/>
    <col min="13061" max="13061" width="4.28515625" style="133" customWidth="1"/>
    <col min="13062" max="13062" width="1.28515625" style="133" customWidth="1"/>
    <col min="13063" max="13063" width="77" style="133" customWidth="1"/>
    <col min="13064" max="13064" width="2.28515625" style="133" customWidth="1"/>
    <col min="13065" max="13065" width="10.42578125" style="133" customWidth="1"/>
    <col min="13066" max="13066" width="12.42578125" style="133" customWidth="1"/>
    <col min="13067" max="13067" width="12.5703125" style="133" customWidth="1"/>
    <col min="13068" max="13068" width="10.7109375" style="133" customWidth="1"/>
    <col min="13069" max="13069" width="11.5703125" style="133" bestFit="1" customWidth="1"/>
    <col min="13070" max="13312" width="9.140625" style="133"/>
    <col min="13313" max="13313" width="2.42578125" style="133" customWidth="1"/>
    <col min="13314" max="13314" width="1.7109375" style="133" customWidth="1"/>
    <col min="13315" max="13315" width="4.28515625" style="133" customWidth="1"/>
    <col min="13316" max="13316" width="3.85546875" style="133" customWidth="1"/>
    <col min="13317" max="13317" width="4.28515625" style="133" customWidth="1"/>
    <col min="13318" max="13318" width="1.28515625" style="133" customWidth="1"/>
    <col min="13319" max="13319" width="77" style="133" customWidth="1"/>
    <col min="13320" max="13320" width="2.28515625" style="133" customWidth="1"/>
    <col min="13321" max="13321" width="10.42578125" style="133" customWidth="1"/>
    <col min="13322" max="13322" width="12.42578125" style="133" customWidth="1"/>
    <col min="13323" max="13323" width="12.5703125" style="133" customWidth="1"/>
    <col min="13324" max="13324" width="10.7109375" style="133" customWidth="1"/>
    <col min="13325" max="13325" width="11.5703125" style="133" bestFit="1" customWidth="1"/>
    <col min="13326" max="13568" width="9.140625" style="133"/>
    <col min="13569" max="13569" width="2.42578125" style="133" customWidth="1"/>
    <col min="13570" max="13570" width="1.7109375" style="133" customWidth="1"/>
    <col min="13571" max="13571" width="4.28515625" style="133" customWidth="1"/>
    <col min="13572" max="13572" width="3.85546875" style="133" customWidth="1"/>
    <col min="13573" max="13573" width="4.28515625" style="133" customWidth="1"/>
    <col min="13574" max="13574" width="1.28515625" style="133" customWidth="1"/>
    <col min="13575" max="13575" width="77" style="133" customWidth="1"/>
    <col min="13576" max="13576" width="2.28515625" style="133" customWidth="1"/>
    <col min="13577" max="13577" width="10.42578125" style="133" customWidth="1"/>
    <col min="13578" max="13578" width="12.42578125" style="133" customWidth="1"/>
    <col min="13579" max="13579" width="12.5703125" style="133" customWidth="1"/>
    <col min="13580" max="13580" width="10.7109375" style="133" customWidth="1"/>
    <col min="13581" max="13581" width="11.5703125" style="133" bestFit="1" customWidth="1"/>
    <col min="13582" max="13824" width="9.140625" style="133"/>
    <col min="13825" max="13825" width="2.42578125" style="133" customWidth="1"/>
    <col min="13826" max="13826" width="1.7109375" style="133" customWidth="1"/>
    <col min="13827" max="13827" width="4.28515625" style="133" customWidth="1"/>
    <col min="13828" max="13828" width="3.85546875" style="133" customWidth="1"/>
    <col min="13829" max="13829" width="4.28515625" style="133" customWidth="1"/>
    <col min="13830" max="13830" width="1.28515625" style="133" customWidth="1"/>
    <col min="13831" max="13831" width="77" style="133" customWidth="1"/>
    <col min="13832" max="13832" width="2.28515625" style="133" customWidth="1"/>
    <col min="13833" max="13833" width="10.42578125" style="133" customWidth="1"/>
    <col min="13834" max="13834" width="12.42578125" style="133" customWidth="1"/>
    <col min="13835" max="13835" width="12.5703125" style="133" customWidth="1"/>
    <col min="13836" max="13836" width="10.7109375" style="133" customWidth="1"/>
    <col min="13837" max="13837" width="11.5703125" style="133" bestFit="1" customWidth="1"/>
    <col min="13838" max="14080" width="9.140625" style="133"/>
    <col min="14081" max="14081" width="2.42578125" style="133" customWidth="1"/>
    <col min="14082" max="14082" width="1.7109375" style="133" customWidth="1"/>
    <col min="14083" max="14083" width="4.28515625" style="133" customWidth="1"/>
    <col min="14084" max="14084" width="3.85546875" style="133" customWidth="1"/>
    <col min="14085" max="14085" width="4.28515625" style="133" customWidth="1"/>
    <col min="14086" max="14086" width="1.28515625" style="133" customWidth="1"/>
    <col min="14087" max="14087" width="77" style="133" customWidth="1"/>
    <col min="14088" max="14088" width="2.28515625" style="133" customWidth="1"/>
    <col min="14089" max="14089" width="10.42578125" style="133" customWidth="1"/>
    <col min="14090" max="14090" width="12.42578125" style="133" customWidth="1"/>
    <col min="14091" max="14091" width="12.5703125" style="133" customWidth="1"/>
    <col min="14092" max="14092" width="10.7109375" style="133" customWidth="1"/>
    <col min="14093" max="14093" width="11.5703125" style="133" bestFit="1" customWidth="1"/>
    <col min="14094" max="14336" width="9.140625" style="133"/>
    <col min="14337" max="14337" width="2.42578125" style="133" customWidth="1"/>
    <col min="14338" max="14338" width="1.7109375" style="133" customWidth="1"/>
    <col min="14339" max="14339" width="4.28515625" style="133" customWidth="1"/>
    <col min="14340" max="14340" width="3.85546875" style="133" customWidth="1"/>
    <col min="14341" max="14341" width="4.28515625" style="133" customWidth="1"/>
    <col min="14342" max="14342" width="1.28515625" style="133" customWidth="1"/>
    <col min="14343" max="14343" width="77" style="133" customWidth="1"/>
    <col min="14344" max="14344" width="2.28515625" style="133" customWidth="1"/>
    <col min="14345" max="14345" width="10.42578125" style="133" customWidth="1"/>
    <col min="14346" max="14346" width="12.42578125" style="133" customWidth="1"/>
    <col min="14347" max="14347" width="12.5703125" style="133" customWidth="1"/>
    <col min="14348" max="14348" width="10.7109375" style="133" customWidth="1"/>
    <col min="14349" max="14349" width="11.5703125" style="133" bestFit="1" customWidth="1"/>
    <col min="14350" max="14592" width="9.140625" style="133"/>
    <col min="14593" max="14593" width="2.42578125" style="133" customWidth="1"/>
    <col min="14594" max="14594" width="1.7109375" style="133" customWidth="1"/>
    <col min="14595" max="14595" width="4.28515625" style="133" customWidth="1"/>
    <col min="14596" max="14596" width="3.85546875" style="133" customWidth="1"/>
    <col min="14597" max="14597" width="4.28515625" style="133" customWidth="1"/>
    <col min="14598" max="14598" width="1.28515625" style="133" customWidth="1"/>
    <col min="14599" max="14599" width="77" style="133" customWidth="1"/>
    <col min="14600" max="14600" width="2.28515625" style="133" customWidth="1"/>
    <col min="14601" max="14601" width="10.42578125" style="133" customWidth="1"/>
    <col min="14602" max="14602" width="12.42578125" style="133" customWidth="1"/>
    <col min="14603" max="14603" width="12.5703125" style="133" customWidth="1"/>
    <col min="14604" max="14604" width="10.7109375" style="133" customWidth="1"/>
    <col min="14605" max="14605" width="11.5703125" style="133" bestFit="1" customWidth="1"/>
    <col min="14606" max="14848" width="9.140625" style="133"/>
    <col min="14849" max="14849" width="2.42578125" style="133" customWidth="1"/>
    <col min="14850" max="14850" width="1.7109375" style="133" customWidth="1"/>
    <col min="14851" max="14851" width="4.28515625" style="133" customWidth="1"/>
    <col min="14852" max="14852" width="3.85546875" style="133" customWidth="1"/>
    <col min="14853" max="14853" width="4.28515625" style="133" customWidth="1"/>
    <col min="14854" max="14854" width="1.28515625" style="133" customWidth="1"/>
    <col min="14855" max="14855" width="77" style="133" customWidth="1"/>
    <col min="14856" max="14856" width="2.28515625" style="133" customWidth="1"/>
    <col min="14857" max="14857" width="10.42578125" style="133" customWidth="1"/>
    <col min="14858" max="14858" width="12.42578125" style="133" customWidth="1"/>
    <col min="14859" max="14859" width="12.5703125" style="133" customWidth="1"/>
    <col min="14860" max="14860" width="10.7109375" style="133" customWidth="1"/>
    <col min="14861" max="14861" width="11.5703125" style="133" bestFit="1" customWidth="1"/>
    <col min="14862" max="15104" width="9.140625" style="133"/>
    <col min="15105" max="15105" width="2.42578125" style="133" customWidth="1"/>
    <col min="15106" max="15106" width="1.7109375" style="133" customWidth="1"/>
    <col min="15107" max="15107" width="4.28515625" style="133" customWidth="1"/>
    <col min="15108" max="15108" width="3.85546875" style="133" customWidth="1"/>
    <col min="15109" max="15109" width="4.28515625" style="133" customWidth="1"/>
    <col min="15110" max="15110" width="1.28515625" style="133" customWidth="1"/>
    <col min="15111" max="15111" width="77" style="133" customWidth="1"/>
    <col min="15112" max="15112" width="2.28515625" style="133" customWidth="1"/>
    <col min="15113" max="15113" width="10.42578125" style="133" customWidth="1"/>
    <col min="15114" max="15114" width="12.42578125" style="133" customWidth="1"/>
    <col min="15115" max="15115" width="12.5703125" style="133" customWidth="1"/>
    <col min="15116" max="15116" width="10.7109375" style="133" customWidth="1"/>
    <col min="15117" max="15117" width="11.5703125" style="133" bestFit="1" customWidth="1"/>
    <col min="15118" max="15360" width="9.140625" style="133"/>
    <col min="15361" max="15361" width="2.42578125" style="133" customWidth="1"/>
    <col min="15362" max="15362" width="1.7109375" style="133" customWidth="1"/>
    <col min="15363" max="15363" width="4.28515625" style="133" customWidth="1"/>
    <col min="15364" max="15364" width="3.85546875" style="133" customWidth="1"/>
    <col min="15365" max="15365" width="4.28515625" style="133" customWidth="1"/>
    <col min="15366" max="15366" width="1.28515625" style="133" customWidth="1"/>
    <col min="15367" max="15367" width="77" style="133" customWidth="1"/>
    <col min="15368" max="15368" width="2.28515625" style="133" customWidth="1"/>
    <col min="15369" max="15369" width="10.42578125" style="133" customWidth="1"/>
    <col min="15370" max="15370" width="12.42578125" style="133" customWidth="1"/>
    <col min="15371" max="15371" width="12.5703125" style="133" customWidth="1"/>
    <col min="15372" max="15372" width="10.7109375" style="133" customWidth="1"/>
    <col min="15373" max="15373" width="11.5703125" style="133" bestFit="1" customWidth="1"/>
    <col min="15374" max="15616" width="9.140625" style="133"/>
    <col min="15617" max="15617" width="2.42578125" style="133" customWidth="1"/>
    <col min="15618" max="15618" width="1.7109375" style="133" customWidth="1"/>
    <col min="15619" max="15619" width="4.28515625" style="133" customWidth="1"/>
    <col min="15620" max="15620" width="3.85546875" style="133" customWidth="1"/>
    <col min="15621" max="15621" width="4.28515625" style="133" customWidth="1"/>
    <col min="15622" max="15622" width="1.28515625" style="133" customWidth="1"/>
    <col min="15623" max="15623" width="77" style="133" customWidth="1"/>
    <col min="15624" max="15624" width="2.28515625" style="133" customWidth="1"/>
    <col min="15625" max="15625" width="10.42578125" style="133" customWidth="1"/>
    <col min="15626" max="15626" width="12.42578125" style="133" customWidth="1"/>
    <col min="15627" max="15627" width="12.5703125" style="133" customWidth="1"/>
    <col min="15628" max="15628" width="10.7109375" style="133" customWidth="1"/>
    <col min="15629" max="15629" width="11.5703125" style="133" bestFit="1" customWidth="1"/>
    <col min="15630" max="15872" width="9.140625" style="133"/>
    <col min="15873" max="15873" width="2.42578125" style="133" customWidth="1"/>
    <col min="15874" max="15874" width="1.7109375" style="133" customWidth="1"/>
    <col min="15875" max="15875" width="4.28515625" style="133" customWidth="1"/>
    <col min="15876" max="15876" width="3.85546875" style="133" customWidth="1"/>
    <col min="15877" max="15877" width="4.28515625" style="133" customWidth="1"/>
    <col min="15878" max="15878" width="1.28515625" style="133" customWidth="1"/>
    <col min="15879" max="15879" width="77" style="133" customWidth="1"/>
    <col min="15880" max="15880" width="2.28515625" style="133" customWidth="1"/>
    <col min="15881" max="15881" width="10.42578125" style="133" customWidth="1"/>
    <col min="15882" max="15882" width="12.42578125" style="133" customWidth="1"/>
    <col min="15883" max="15883" width="12.5703125" style="133" customWidth="1"/>
    <col min="15884" max="15884" width="10.7109375" style="133" customWidth="1"/>
    <col min="15885" max="15885" width="11.5703125" style="133" bestFit="1" customWidth="1"/>
    <col min="15886" max="16128" width="9.140625" style="133"/>
    <col min="16129" max="16129" width="2.42578125" style="133" customWidth="1"/>
    <col min="16130" max="16130" width="1.7109375" style="133" customWidth="1"/>
    <col min="16131" max="16131" width="4.28515625" style="133" customWidth="1"/>
    <col min="16132" max="16132" width="3.85546875" style="133" customWidth="1"/>
    <col min="16133" max="16133" width="4.28515625" style="133" customWidth="1"/>
    <col min="16134" max="16134" width="1.28515625" style="133" customWidth="1"/>
    <col min="16135" max="16135" width="77" style="133" customWidth="1"/>
    <col min="16136" max="16136" width="2.28515625" style="133" customWidth="1"/>
    <col min="16137" max="16137" width="10.42578125" style="133" customWidth="1"/>
    <col min="16138" max="16138" width="12.42578125" style="133" customWidth="1"/>
    <col min="16139" max="16139" width="12.5703125" style="133" customWidth="1"/>
    <col min="16140" max="16140" width="10.7109375" style="133" customWidth="1"/>
    <col min="16141" max="16141" width="11.5703125" style="133" bestFit="1" customWidth="1"/>
    <col min="16142" max="16384" width="9.140625" style="133"/>
  </cols>
  <sheetData>
    <row r="1" spans="1:16" ht="29.25" customHeight="1" x14ac:dyDescent="0.25">
      <c r="A1" s="124"/>
      <c r="B1" s="125"/>
      <c r="C1" s="124"/>
      <c r="D1" s="126"/>
      <c r="E1" s="126"/>
      <c r="F1" s="126"/>
      <c r="G1" s="127"/>
      <c r="H1" s="127"/>
      <c r="I1" s="424"/>
      <c r="J1" s="424"/>
      <c r="K1" s="127" t="s">
        <v>637</v>
      </c>
      <c r="L1" s="127"/>
      <c r="M1" s="128"/>
      <c r="O1" s="129"/>
      <c r="P1" s="130"/>
    </row>
    <row r="2" spans="1:16" ht="25.5" customHeight="1" x14ac:dyDescent="0.35">
      <c r="A2" s="131" t="s">
        <v>638</v>
      </c>
      <c r="B2" s="131"/>
      <c r="C2" s="131"/>
      <c r="D2" s="131"/>
      <c r="E2" s="131"/>
      <c r="F2" s="131"/>
      <c r="G2" s="131"/>
      <c r="H2" s="425"/>
      <c r="I2" s="425"/>
      <c r="J2" s="425"/>
      <c r="K2" s="425"/>
      <c r="L2" s="426"/>
      <c r="M2" s="132"/>
      <c r="N2" s="132"/>
      <c r="O2" s="132"/>
      <c r="P2" s="123"/>
    </row>
    <row r="3" spans="1:16" ht="17.25" customHeight="1" x14ac:dyDescent="0.35">
      <c r="A3" s="131" t="s">
        <v>518</v>
      </c>
      <c r="B3" s="131"/>
      <c r="C3" s="131"/>
      <c r="D3" s="131"/>
      <c r="E3" s="131"/>
      <c r="F3" s="131"/>
      <c r="G3" s="131"/>
      <c r="H3" s="425"/>
      <c r="I3" s="425"/>
      <c r="J3" s="425"/>
      <c r="K3" s="425"/>
      <c r="L3" s="426"/>
      <c r="M3" s="132"/>
      <c r="N3" s="132"/>
      <c r="O3" s="132"/>
      <c r="P3" s="123"/>
    </row>
    <row r="4" spans="1:16" ht="12.75" customHeight="1" x14ac:dyDescent="0.25">
      <c r="H4" s="427"/>
      <c r="I4" s="427"/>
      <c r="J4" s="427"/>
      <c r="K4" s="427"/>
    </row>
    <row r="5" spans="1:16" ht="20.45" customHeight="1" x14ac:dyDescent="0.25">
      <c r="A5" s="428" t="s">
        <v>519</v>
      </c>
      <c r="B5" s="429"/>
      <c r="C5" s="429"/>
      <c r="D5" s="429"/>
      <c r="E5" s="429"/>
      <c r="F5" s="430"/>
      <c r="G5" s="431" t="s">
        <v>416</v>
      </c>
      <c r="H5" s="432" t="s">
        <v>520</v>
      </c>
      <c r="I5" s="433"/>
      <c r="J5" s="432" t="s">
        <v>521</v>
      </c>
      <c r="K5" s="142" t="s">
        <v>522</v>
      </c>
      <c r="L5" s="434" t="s">
        <v>523</v>
      </c>
    </row>
    <row r="6" spans="1:16" ht="34.5" customHeight="1" x14ac:dyDescent="0.25">
      <c r="A6" s="435"/>
      <c r="B6" s="436"/>
      <c r="C6" s="436"/>
      <c r="D6" s="436"/>
      <c r="E6" s="436"/>
      <c r="F6" s="437"/>
      <c r="G6" s="438"/>
      <c r="H6" s="439"/>
      <c r="I6" s="440"/>
      <c r="J6" s="439"/>
      <c r="K6" s="150"/>
      <c r="L6" s="441"/>
    </row>
    <row r="7" spans="1:16" s="451" customFormat="1" ht="13.5" customHeight="1" x14ac:dyDescent="0.25">
      <c r="A7" s="442">
        <v>1</v>
      </c>
      <c r="B7" s="443"/>
      <c r="C7" s="443"/>
      <c r="D7" s="443"/>
      <c r="E7" s="443"/>
      <c r="F7" s="444"/>
      <c r="G7" s="445">
        <v>2</v>
      </c>
      <c r="H7" s="446">
        <v>3</v>
      </c>
      <c r="I7" s="447"/>
      <c r="J7" s="448">
        <v>4</v>
      </c>
      <c r="K7" s="449">
        <v>5</v>
      </c>
      <c r="L7" s="450">
        <v>6</v>
      </c>
    </row>
    <row r="8" spans="1:16" ht="13.7" customHeight="1" x14ac:dyDescent="0.25">
      <c r="A8" s="452" t="s">
        <v>2</v>
      </c>
      <c r="B8" s="453"/>
      <c r="C8" s="453"/>
      <c r="D8" s="453"/>
      <c r="E8" s="453"/>
      <c r="F8" s="453"/>
      <c r="G8" s="454"/>
      <c r="H8" s="455">
        <v>73508744</v>
      </c>
      <c r="I8" s="456"/>
      <c r="J8" s="457">
        <v>98411082</v>
      </c>
      <c r="K8" s="457">
        <v>8229129</v>
      </c>
      <c r="L8" s="458">
        <v>8.36</v>
      </c>
    </row>
    <row r="9" spans="1:16" ht="13.7" customHeight="1" x14ac:dyDescent="0.25">
      <c r="A9" s="238"/>
      <c r="B9" s="239"/>
      <c r="C9" s="459" t="s">
        <v>3</v>
      </c>
      <c r="D9" s="339"/>
      <c r="E9" s="339"/>
      <c r="F9" s="339"/>
      <c r="G9" s="340"/>
      <c r="H9" s="460">
        <v>11087887</v>
      </c>
      <c r="I9" s="461"/>
      <c r="J9" s="462">
        <v>11087887</v>
      </c>
      <c r="K9" s="462">
        <v>3152738</v>
      </c>
      <c r="L9" s="463">
        <v>28.43</v>
      </c>
    </row>
    <row r="10" spans="1:16" ht="13.7" customHeight="1" x14ac:dyDescent="0.25">
      <c r="A10" s="238"/>
      <c r="B10" s="239"/>
      <c r="C10" s="247" t="s">
        <v>0</v>
      </c>
      <c r="D10" s="464" t="s">
        <v>639</v>
      </c>
      <c r="E10" s="286"/>
      <c r="F10" s="286"/>
      <c r="G10" s="287"/>
      <c r="H10" s="465">
        <v>11017887</v>
      </c>
      <c r="I10" s="466"/>
      <c r="J10" s="467">
        <v>11017887</v>
      </c>
      <c r="K10" s="467">
        <v>3138118</v>
      </c>
      <c r="L10" s="468">
        <v>28.48</v>
      </c>
    </row>
    <row r="11" spans="1:16" ht="13.7" customHeight="1" x14ac:dyDescent="0.25">
      <c r="A11" s="238"/>
      <c r="B11" s="239"/>
      <c r="C11" s="239"/>
      <c r="D11" s="274" t="s">
        <v>0</v>
      </c>
      <c r="E11" s="469" t="s">
        <v>640</v>
      </c>
      <c r="F11" s="290"/>
      <c r="G11" s="291"/>
      <c r="H11" s="470">
        <v>10681600</v>
      </c>
      <c r="I11" s="471"/>
      <c r="J11" s="472">
        <v>10681190</v>
      </c>
      <c r="K11" s="472">
        <v>3059787</v>
      </c>
      <c r="L11" s="473">
        <v>28.65</v>
      </c>
    </row>
    <row r="12" spans="1:16" ht="13.7" customHeight="1" x14ac:dyDescent="0.25">
      <c r="A12" s="238"/>
      <c r="B12" s="239"/>
      <c r="C12" s="239"/>
      <c r="D12" s="285"/>
      <c r="E12" s="474" t="s">
        <v>641</v>
      </c>
      <c r="F12" s="292"/>
      <c r="G12" s="293"/>
      <c r="H12" s="470">
        <v>164400</v>
      </c>
      <c r="I12" s="471"/>
      <c r="J12" s="472">
        <v>164400</v>
      </c>
      <c r="K12" s="472">
        <v>24198</v>
      </c>
      <c r="L12" s="475">
        <v>14.72</v>
      </c>
    </row>
    <row r="13" spans="1:16" ht="13.7" customHeight="1" x14ac:dyDescent="0.25">
      <c r="A13" s="238"/>
      <c r="B13" s="239"/>
      <c r="C13" s="239"/>
      <c r="D13" s="306"/>
      <c r="E13" s="476" t="s">
        <v>642</v>
      </c>
      <c r="F13" s="294"/>
      <c r="G13" s="295"/>
      <c r="H13" s="470">
        <v>171887</v>
      </c>
      <c r="I13" s="471"/>
      <c r="J13" s="472">
        <v>172297</v>
      </c>
      <c r="K13" s="472">
        <v>54133</v>
      </c>
      <c r="L13" s="473">
        <v>31.42</v>
      </c>
    </row>
    <row r="14" spans="1:16" ht="13.7" customHeight="1" x14ac:dyDescent="0.25">
      <c r="A14" s="238"/>
      <c r="B14" s="239"/>
      <c r="C14" s="239"/>
      <c r="D14" s="464" t="s">
        <v>643</v>
      </c>
      <c r="E14" s="286"/>
      <c r="F14" s="286"/>
      <c r="G14" s="287"/>
      <c r="H14" s="465">
        <v>70000</v>
      </c>
      <c r="I14" s="466"/>
      <c r="J14" s="467">
        <v>70000</v>
      </c>
      <c r="K14" s="467">
        <v>14619</v>
      </c>
      <c r="L14" s="477">
        <v>20.88</v>
      </c>
    </row>
    <row r="15" spans="1:16" ht="13.7" customHeight="1" x14ac:dyDescent="0.25">
      <c r="A15" s="238"/>
      <c r="B15" s="239"/>
      <c r="C15" s="305"/>
      <c r="D15" s="311" t="s">
        <v>0</v>
      </c>
      <c r="E15" s="469" t="s">
        <v>644</v>
      </c>
      <c r="F15" s="290"/>
      <c r="G15" s="291"/>
      <c r="H15" s="470">
        <v>70000</v>
      </c>
      <c r="I15" s="471"/>
      <c r="J15" s="472">
        <v>70000</v>
      </c>
      <c r="K15" s="472">
        <v>14619</v>
      </c>
      <c r="L15" s="473">
        <v>20.88</v>
      </c>
    </row>
    <row r="16" spans="1:16" ht="13.7" customHeight="1" x14ac:dyDescent="0.25">
      <c r="A16" s="238"/>
      <c r="B16" s="239"/>
      <c r="C16" s="478" t="s">
        <v>7</v>
      </c>
      <c r="D16" s="239"/>
      <c r="E16" s="239"/>
      <c r="F16" s="239"/>
      <c r="G16" s="285"/>
      <c r="H16" s="460">
        <v>45110229</v>
      </c>
      <c r="I16" s="461"/>
      <c r="J16" s="462">
        <v>65958650</v>
      </c>
      <c r="K16" s="462">
        <v>3795457</v>
      </c>
      <c r="L16" s="479">
        <v>5.75</v>
      </c>
    </row>
    <row r="17" spans="1:12" ht="13.7" customHeight="1" x14ac:dyDescent="0.25">
      <c r="A17" s="238"/>
      <c r="B17" s="239"/>
      <c r="C17" s="247" t="s">
        <v>0</v>
      </c>
      <c r="D17" s="480" t="s">
        <v>639</v>
      </c>
      <c r="E17" s="294"/>
      <c r="F17" s="294"/>
      <c r="G17" s="295"/>
      <c r="H17" s="465">
        <v>12400000</v>
      </c>
      <c r="I17" s="466"/>
      <c r="J17" s="467">
        <v>12400000</v>
      </c>
      <c r="K17" s="467">
        <v>1395746</v>
      </c>
      <c r="L17" s="477">
        <v>11.26</v>
      </c>
    </row>
    <row r="18" spans="1:12" ht="13.7" customHeight="1" x14ac:dyDescent="0.25">
      <c r="A18" s="238"/>
      <c r="B18" s="239"/>
      <c r="C18" s="239"/>
      <c r="D18" s="311" t="s">
        <v>0</v>
      </c>
      <c r="E18" s="481" t="s">
        <v>645</v>
      </c>
      <c r="F18" s="334"/>
      <c r="G18" s="344"/>
      <c r="H18" s="470">
        <v>12400000</v>
      </c>
      <c r="I18" s="471"/>
      <c r="J18" s="472">
        <v>12400000</v>
      </c>
      <c r="K18" s="472">
        <v>1395746</v>
      </c>
      <c r="L18" s="473">
        <v>11.26</v>
      </c>
    </row>
    <row r="19" spans="1:12" ht="13.7" customHeight="1" x14ac:dyDescent="0.25">
      <c r="A19" s="238"/>
      <c r="B19" s="239"/>
      <c r="C19" s="239"/>
      <c r="D19" s="482" t="s">
        <v>643</v>
      </c>
      <c r="E19" s="290"/>
      <c r="F19" s="290"/>
      <c r="G19" s="291"/>
      <c r="H19" s="465">
        <v>32710229</v>
      </c>
      <c r="I19" s="466"/>
      <c r="J19" s="467">
        <v>53558650</v>
      </c>
      <c r="K19" s="467">
        <v>2399712</v>
      </c>
      <c r="L19" s="468">
        <v>4.4800000000000004</v>
      </c>
    </row>
    <row r="20" spans="1:12" ht="13.7" customHeight="1" x14ac:dyDescent="0.25">
      <c r="A20" s="238"/>
      <c r="B20" s="239"/>
      <c r="C20" s="239"/>
      <c r="D20" s="313" t="s">
        <v>0</v>
      </c>
      <c r="E20" s="474" t="s">
        <v>646</v>
      </c>
      <c r="F20" s="292"/>
      <c r="G20" s="293"/>
      <c r="H20" s="470">
        <v>499773</v>
      </c>
      <c r="I20" s="471"/>
      <c r="J20" s="472">
        <v>256677</v>
      </c>
      <c r="K20" s="472">
        <v>7508</v>
      </c>
      <c r="L20" s="475">
        <v>2.92</v>
      </c>
    </row>
    <row r="21" spans="1:12" ht="13.7" customHeight="1" x14ac:dyDescent="0.25">
      <c r="A21" s="238"/>
      <c r="B21" s="239"/>
      <c r="C21" s="239"/>
      <c r="D21" s="239"/>
      <c r="E21" s="476" t="s">
        <v>647</v>
      </c>
      <c r="F21" s="294"/>
      <c r="G21" s="295"/>
      <c r="H21" s="470">
        <v>1140301</v>
      </c>
      <c r="I21" s="471"/>
      <c r="J21" s="472">
        <v>1140301</v>
      </c>
      <c r="K21" s="472">
        <v>0</v>
      </c>
      <c r="L21" s="473">
        <v>0</v>
      </c>
    </row>
    <row r="22" spans="1:12" ht="24.95" customHeight="1" x14ac:dyDescent="0.25">
      <c r="A22" s="238"/>
      <c r="B22" s="239"/>
      <c r="C22" s="239"/>
      <c r="D22" s="239"/>
      <c r="E22" s="483" t="s">
        <v>648</v>
      </c>
      <c r="F22" s="286"/>
      <c r="G22" s="287"/>
      <c r="H22" s="470">
        <v>0</v>
      </c>
      <c r="I22" s="471"/>
      <c r="J22" s="472">
        <v>307842</v>
      </c>
      <c r="K22" s="472">
        <v>0</v>
      </c>
      <c r="L22" s="475">
        <v>0</v>
      </c>
    </row>
    <row r="23" spans="1:12" ht="13.7" customHeight="1" x14ac:dyDescent="0.25">
      <c r="A23" s="238"/>
      <c r="B23" s="239"/>
      <c r="C23" s="239"/>
      <c r="D23" s="239"/>
      <c r="E23" s="469" t="s">
        <v>649</v>
      </c>
      <c r="F23" s="290"/>
      <c r="G23" s="291"/>
      <c r="H23" s="470">
        <v>0</v>
      </c>
      <c r="I23" s="471"/>
      <c r="J23" s="472">
        <v>178350</v>
      </c>
      <c r="K23" s="472">
        <v>0</v>
      </c>
      <c r="L23" s="473">
        <v>0</v>
      </c>
    </row>
    <row r="24" spans="1:12" ht="13.7" customHeight="1" x14ac:dyDescent="0.25">
      <c r="A24" s="238"/>
      <c r="B24" s="239"/>
      <c r="C24" s="239"/>
      <c r="D24" s="239"/>
      <c r="E24" s="474" t="s">
        <v>650</v>
      </c>
      <c r="F24" s="292"/>
      <c r="G24" s="293"/>
      <c r="H24" s="470">
        <v>17479000</v>
      </c>
      <c r="I24" s="471"/>
      <c r="J24" s="472">
        <v>17479000</v>
      </c>
      <c r="K24" s="472">
        <v>2382310</v>
      </c>
      <c r="L24" s="473">
        <v>13.63</v>
      </c>
    </row>
    <row r="25" spans="1:12" ht="24.95" customHeight="1" x14ac:dyDescent="0.25">
      <c r="A25" s="238"/>
      <c r="B25" s="239"/>
      <c r="C25" s="239"/>
      <c r="D25" s="239"/>
      <c r="E25" s="476" t="s">
        <v>651</v>
      </c>
      <c r="F25" s="294"/>
      <c r="G25" s="295"/>
      <c r="H25" s="470">
        <v>3965846</v>
      </c>
      <c r="I25" s="471"/>
      <c r="J25" s="472">
        <v>3965846</v>
      </c>
      <c r="K25" s="472">
        <v>0</v>
      </c>
      <c r="L25" s="475">
        <v>0</v>
      </c>
    </row>
    <row r="26" spans="1:12" ht="24.95" customHeight="1" x14ac:dyDescent="0.25">
      <c r="A26" s="238"/>
      <c r="B26" s="239"/>
      <c r="C26" s="239"/>
      <c r="D26" s="239"/>
      <c r="E26" s="483" t="s">
        <v>652</v>
      </c>
      <c r="F26" s="286"/>
      <c r="G26" s="287"/>
      <c r="H26" s="470">
        <v>3358468</v>
      </c>
      <c r="I26" s="471"/>
      <c r="J26" s="484">
        <v>3358468</v>
      </c>
      <c r="K26" s="484">
        <v>0</v>
      </c>
      <c r="L26" s="473">
        <v>0</v>
      </c>
    </row>
    <row r="27" spans="1:12" ht="24.95" customHeight="1" x14ac:dyDescent="0.25">
      <c r="A27" s="238"/>
      <c r="B27" s="239"/>
      <c r="C27" s="239"/>
      <c r="D27" s="239"/>
      <c r="E27" s="469" t="s">
        <v>653</v>
      </c>
      <c r="F27" s="290"/>
      <c r="G27" s="291"/>
      <c r="H27" s="470">
        <v>3118514</v>
      </c>
      <c r="I27" s="471"/>
      <c r="J27" s="485">
        <v>3118514</v>
      </c>
      <c r="K27" s="485">
        <v>7218</v>
      </c>
      <c r="L27" s="473">
        <v>0.23</v>
      </c>
    </row>
    <row r="28" spans="1:12" ht="24.95" customHeight="1" x14ac:dyDescent="0.25">
      <c r="A28" s="284" t="s">
        <v>0</v>
      </c>
      <c r="B28" s="239"/>
      <c r="C28" s="239"/>
      <c r="D28" s="285"/>
      <c r="E28" s="476" t="s">
        <v>654</v>
      </c>
      <c r="F28" s="294"/>
      <c r="G28" s="295"/>
      <c r="H28" s="470">
        <v>3148327</v>
      </c>
      <c r="I28" s="471"/>
      <c r="J28" s="485">
        <v>3148327</v>
      </c>
      <c r="K28" s="485">
        <v>2676</v>
      </c>
      <c r="L28" s="486">
        <v>0.08</v>
      </c>
    </row>
    <row r="29" spans="1:12" ht="13.7" customHeight="1" x14ac:dyDescent="0.25">
      <c r="A29" s="238"/>
      <c r="B29" s="239"/>
      <c r="C29" s="239"/>
      <c r="D29" s="285"/>
      <c r="E29" s="483" t="s">
        <v>655</v>
      </c>
      <c r="F29" s="286"/>
      <c r="G29" s="287"/>
      <c r="H29" s="470">
        <v>0</v>
      </c>
      <c r="I29" s="471"/>
      <c r="J29" s="485">
        <v>20605325</v>
      </c>
      <c r="K29" s="485">
        <v>0</v>
      </c>
      <c r="L29" s="473">
        <v>0</v>
      </c>
    </row>
    <row r="30" spans="1:12" ht="13.7" customHeight="1" x14ac:dyDescent="0.25">
      <c r="A30" s="284" t="s">
        <v>0</v>
      </c>
      <c r="B30" s="239"/>
      <c r="C30" s="487" t="s">
        <v>20</v>
      </c>
      <c r="D30" s="290"/>
      <c r="E30" s="290"/>
      <c r="F30" s="290"/>
      <c r="G30" s="291"/>
      <c r="H30" s="460">
        <v>3000</v>
      </c>
      <c r="I30" s="461"/>
      <c r="J30" s="488">
        <v>3000</v>
      </c>
      <c r="K30" s="488">
        <v>0</v>
      </c>
      <c r="L30" s="479">
        <v>0</v>
      </c>
    </row>
    <row r="31" spans="1:12" ht="13.7" customHeight="1" x14ac:dyDescent="0.25">
      <c r="A31" s="238"/>
      <c r="B31" s="239"/>
      <c r="C31" s="313" t="s">
        <v>0</v>
      </c>
      <c r="D31" s="489" t="s">
        <v>639</v>
      </c>
      <c r="E31" s="292"/>
      <c r="F31" s="292"/>
      <c r="G31" s="293"/>
      <c r="H31" s="465">
        <v>3000</v>
      </c>
      <c r="I31" s="466"/>
      <c r="J31" s="490">
        <v>3000</v>
      </c>
      <c r="K31" s="490">
        <v>0</v>
      </c>
      <c r="L31" s="477">
        <v>0</v>
      </c>
    </row>
    <row r="32" spans="1:12" ht="13.7" customHeight="1" x14ac:dyDescent="0.25">
      <c r="A32" s="238"/>
      <c r="B32" s="239"/>
      <c r="C32" s="305"/>
      <c r="D32" s="311" t="s">
        <v>0</v>
      </c>
      <c r="E32" s="491" t="s">
        <v>656</v>
      </c>
      <c r="F32" s="305"/>
      <c r="G32" s="306"/>
      <c r="H32" s="470">
        <v>3000</v>
      </c>
      <c r="I32" s="471"/>
      <c r="J32" s="485">
        <v>3000</v>
      </c>
      <c r="K32" s="485">
        <v>0</v>
      </c>
      <c r="L32" s="473">
        <v>0</v>
      </c>
    </row>
    <row r="33" spans="1:12" ht="13.7" customHeight="1" x14ac:dyDescent="0.25">
      <c r="A33" s="238"/>
      <c r="B33" s="239"/>
      <c r="C33" s="492" t="s">
        <v>22</v>
      </c>
      <c r="D33" s="286"/>
      <c r="E33" s="286"/>
      <c r="F33" s="286"/>
      <c r="G33" s="287"/>
      <c r="H33" s="460">
        <v>7989428</v>
      </c>
      <c r="I33" s="461"/>
      <c r="J33" s="488">
        <v>7989428</v>
      </c>
      <c r="K33" s="488">
        <v>1119572</v>
      </c>
      <c r="L33" s="463">
        <v>14.01</v>
      </c>
    </row>
    <row r="34" spans="1:12" ht="13.7" customHeight="1" x14ac:dyDescent="0.25">
      <c r="A34" s="238"/>
      <c r="B34" s="239"/>
      <c r="C34" s="313" t="s">
        <v>0</v>
      </c>
      <c r="D34" s="482" t="s">
        <v>639</v>
      </c>
      <c r="E34" s="290"/>
      <c r="F34" s="290"/>
      <c r="G34" s="291"/>
      <c r="H34" s="465">
        <v>7940228</v>
      </c>
      <c r="I34" s="466"/>
      <c r="J34" s="490">
        <v>7940228</v>
      </c>
      <c r="K34" s="490">
        <v>1119572</v>
      </c>
      <c r="L34" s="468">
        <v>14.1</v>
      </c>
    </row>
    <row r="35" spans="1:12" ht="13.7" customHeight="1" x14ac:dyDescent="0.25">
      <c r="A35" s="238"/>
      <c r="B35" s="239"/>
      <c r="C35" s="239"/>
      <c r="D35" s="311" t="s">
        <v>0</v>
      </c>
      <c r="E35" s="474" t="s">
        <v>657</v>
      </c>
      <c r="F35" s="292"/>
      <c r="G35" s="293"/>
      <c r="H35" s="470">
        <v>7940228</v>
      </c>
      <c r="I35" s="471"/>
      <c r="J35" s="485">
        <v>7940228</v>
      </c>
      <c r="K35" s="485">
        <v>1119572</v>
      </c>
      <c r="L35" s="473">
        <v>14.1</v>
      </c>
    </row>
    <row r="36" spans="1:12" ht="13.7" customHeight="1" x14ac:dyDescent="0.25">
      <c r="A36" s="238"/>
      <c r="B36" s="239"/>
      <c r="C36" s="239"/>
      <c r="D36" s="480" t="s">
        <v>643</v>
      </c>
      <c r="E36" s="294"/>
      <c r="F36" s="294"/>
      <c r="G36" s="295"/>
      <c r="H36" s="465">
        <v>49200</v>
      </c>
      <c r="I36" s="466"/>
      <c r="J36" s="490">
        <v>49200</v>
      </c>
      <c r="K36" s="490">
        <v>0</v>
      </c>
      <c r="L36" s="477">
        <v>0</v>
      </c>
    </row>
    <row r="37" spans="1:12" ht="13.7" customHeight="1" x14ac:dyDescent="0.25">
      <c r="A37" s="238"/>
      <c r="B37" s="239"/>
      <c r="C37" s="334"/>
      <c r="D37" s="311" t="s">
        <v>0</v>
      </c>
      <c r="E37" s="481" t="s">
        <v>658</v>
      </c>
      <c r="F37" s="334"/>
      <c r="G37" s="344"/>
      <c r="H37" s="470">
        <v>49200</v>
      </c>
      <c r="I37" s="471"/>
      <c r="J37" s="485">
        <v>49200</v>
      </c>
      <c r="K37" s="485">
        <v>0</v>
      </c>
      <c r="L37" s="473">
        <v>0</v>
      </c>
    </row>
    <row r="38" spans="1:12" ht="13.7" customHeight="1" x14ac:dyDescent="0.25">
      <c r="A38" s="238"/>
      <c r="B38" s="239"/>
      <c r="C38" s="487" t="s">
        <v>25</v>
      </c>
      <c r="D38" s="290"/>
      <c r="E38" s="290"/>
      <c r="F38" s="290"/>
      <c r="G38" s="291"/>
      <c r="H38" s="460">
        <v>9000000</v>
      </c>
      <c r="I38" s="461"/>
      <c r="J38" s="488">
        <v>9015917</v>
      </c>
      <c r="K38" s="488">
        <v>147636</v>
      </c>
      <c r="L38" s="479">
        <v>1.64</v>
      </c>
    </row>
    <row r="39" spans="1:12" ht="13.7" customHeight="1" x14ac:dyDescent="0.25">
      <c r="A39" s="238"/>
      <c r="B39" s="239"/>
      <c r="C39" s="313" t="s">
        <v>0</v>
      </c>
      <c r="D39" s="489" t="s">
        <v>639</v>
      </c>
      <c r="E39" s="292"/>
      <c r="F39" s="292"/>
      <c r="G39" s="293"/>
      <c r="H39" s="465">
        <v>44000</v>
      </c>
      <c r="I39" s="466"/>
      <c r="J39" s="490">
        <v>190717</v>
      </c>
      <c r="K39" s="490">
        <v>147636</v>
      </c>
      <c r="L39" s="477">
        <v>77.41</v>
      </c>
    </row>
    <row r="40" spans="1:12" ht="13.7" customHeight="1" x14ac:dyDescent="0.25">
      <c r="A40" s="238"/>
      <c r="B40" s="239"/>
      <c r="C40" s="239"/>
      <c r="D40" s="259" t="s">
        <v>0</v>
      </c>
      <c r="E40" s="491" t="s">
        <v>659</v>
      </c>
      <c r="F40" s="297"/>
      <c r="G40" s="298"/>
      <c r="H40" s="470">
        <v>44000</v>
      </c>
      <c r="I40" s="471"/>
      <c r="J40" s="485">
        <v>44000</v>
      </c>
      <c r="K40" s="485">
        <v>920</v>
      </c>
      <c r="L40" s="473">
        <v>2.09</v>
      </c>
    </row>
    <row r="41" spans="1:12" ht="13.7" customHeight="1" x14ac:dyDescent="0.25">
      <c r="A41" s="238"/>
      <c r="B41" s="239"/>
      <c r="C41" s="239"/>
      <c r="D41" s="242"/>
      <c r="E41" s="483" t="s">
        <v>660</v>
      </c>
      <c r="F41" s="272"/>
      <c r="G41" s="273"/>
      <c r="H41" s="470">
        <v>0</v>
      </c>
      <c r="I41" s="471"/>
      <c r="J41" s="485">
        <v>130800</v>
      </c>
      <c r="K41" s="485">
        <v>130800</v>
      </c>
      <c r="L41" s="475">
        <v>100</v>
      </c>
    </row>
    <row r="42" spans="1:12" ht="13.7" customHeight="1" x14ac:dyDescent="0.25">
      <c r="A42" s="238"/>
      <c r="B42" s="239"/>
      <c r="C42" s="239"/>
      <c r="D42" s="298"/>
      <c r="E42" s="469" t="s">
        <v>661</v>
      </c>
      <c r="F42" s="261"/>
      <c r="G42" s="262"/>
      <c r="H42" s="470">
        <v>0</v>
      </c>
      <c r="I42" s="471"/>
      <c r="J42" s="485">
        <v>15917</v>
      </c>
      <c r="K42" s="485">
        <v>15917</v>
      </c>
      <c r="L42" s="473">
        <v>100</v>
      </c>
    </row>
    <row r="43" spans="1:12" ht="13.7" customHeight="1" x14ac:dyDescent="0.25">
      <c r="A43" s="238"/>
      <c r="B43" s="239"/>
      <c r="C43" s="239"/>
      <c r="D43" s="493" t="s">
        <v>643</v>
      </c>
      <c r="E43" s="297"/>
      <c r="F43" s="297"/>
      <c r="G43" s="298"/>
      <c r="H43" s="465">
        <v>8956000</v>
      </c>
      <c r="I43" s="466"/>
      <c r="J43" s="490">
        <v>8825200</v>
      </c>
      <c r="K43" s="490">
        <v>0</v>
      </c>
      <c r="L43" s="468">
        <v>0</v>
      </c>
    </row>
    <row r="44" spans="1:12" ht="13.7" customHeight="1" x14ac:dyDescent="0.25">
      <c r="A44" s="238"/>
      <c r="B44" s="239"/>
      <c r="C44" s="239"/>
      <c r="D44" s="259" t="s">
        <v>0</v>
      </c>
      <c r="E44" s="491" t="s">
        <v>659</v>
      </c>
      <c r="F44" s="297"/>
      <c r="G44" s="298"/>
      <c r="H44" s="470">
        <v>50000</v>
      </c>
      <c r="I44" s="471"/>
      <c r="J44" s="485">
        <v>0</v>
      </c>
      <c r="K44" s="485">
        <v>0</v>
      </c>
      <c r="L44" s="475">
        <v>0</v>
      </c>
    </row>
    <row r="45" spans="1:12" ht="13.7" customHeight="1" x14ac:dyDescent="0.25">
      <c r="A45" s="238"/>
      <c r="B45" s="239"/>
      <c r="C45" s="334"/>
      <c r="D45" s="258"/>
      <c r="E45" s="483" t="s">
        <v>662</v>
      </c>
      <c r="F45" s="272"/>
      <c r="G45" s="273"/>
      <c r="H45" s="470">
        <v>8906000</v>
      </c>
      <c r="I45" s="471"/>
      <c r="J45" s="485">
        <v>8825200</v>
      </c>
      <c r="K45" s="485">
        <v>0</v>
      </c>
      <c r="L45" s="473">
        <v>0</v>
      </c>
    </row>
    <row r="46" spans="1:12" ht="13.7" customHeight="1" x14ac:dyDescent="0.25">
      <c r="A46" s="238"/>
      <c r="B46" s="239"/>
      <c r="C46" s="487" t="s">
        <v>30</v>
      </c>
      <c r="D46" s="261"/>
      <c r="E46" s="261"/>
      <c r="F46" s="261"/>
      <c r="G46" s="262"/>
      <c r="H46" s="460">
        <v>0</v>
      </c>
      <c r="I46" s="461"/>
      <c r="J46" s="488">
        <v>4000000</v>
      </c>
      <c r="K46" s="488">
        <v>0</v>
      </c>
      <c r="L46" s="479">
        <v>0</v>
      </c>
    </row>
    <row r="47" spans="1:12" ht="13.7" customHeight="1" x14ac:dyDescent="0.25">
      <c r="A47" s="238"/>
      <c r="B47" s="239"/>
      <c r="C47" s="313" t="s">
        <v>0</v>
      </c>
      <c r="D47" s="489" t="s">
        <v>643</v>
      </c>
      <c r="E47" s="266"/>
      <c r="F47" s="266"/>
      <c r="G47" s="267"/>
      <c r="H47" s="465">
        <v>0</v>
      </c>
      <c r="I47" s="466"/>
      <c r="J47" s="494">
        <v>4000000</v>
      </c>
      <c r="K47" s="494">
        <v>0</v>
      </c>
      <c r="L47" s="477">
        <v>0</v>
      </c>
    </row>
    <row r="48" spans="1:12" ht="13.7" customHeight="1" x14ac:dyDescent="0.25">
      <c r="A48" s="238"/>
      <c r="B48" s="239"/>
      <c r="C48" s="257"/>
      <c r="D48" s="311" t="s">
        <v>0</v>
      </c>
      <c r="E48" s="481" t="s">
        <v>646</v>
      </c>
      <c r="F48" s="257"/>
      <c r="G48" s="258"/>
      <c r="H48" s="470">
        <v>0</v>
      </c>
      <c r="I48" s="471"/>
      <c r="J48" s="485">
        <v>4000000</v>
      </c>
      <c r="K48" s="485">
        <v>0</v>
      </c>
      <c r="L48" s="473">
        <v>0</v>
      </c>
    </row>
    <row r="49" spans="1:12" ht="13.7" customHeight="1" x14ac:dyDescent="0.25">
      <c r="A49" s="238"/>
      <c r="B49" s="239"/>
      <c r="C49" s="487" t="s">
        <v>31</v>
      </c>
      <c r="D49" s="261"/>
      <c r="E49" s="261"/>
      <c r="F49" s="261"/>
      <c r="G49" s="262"/>
      <c r="H49" s="460">
        <v>318200</v>
      </c>
      <c r="I49" s="461"/>
      <c r="J49" s="488">
        <v>356200</v>
      </c>
      <c r="K49" s="488">
        <v>13725</v>
      </c>
      <c r="L49" s="463">
        <v>3.85</v>
      </c>
    </row>
    <row r="50" spans="1:12" ht="13.7" customHeight="1" x14ac:dyDescent="0.25">
      <c r="A50" s="238"/>
      <c r="B50" s="239"/>
      <c r="C50" s="313" t="s">
        <v>0</v>
      </c>
      <c r="D50" s="482" t="s">
        <v>639</v>
      </c>
      <c r="E50" s="261"/>
      <c r="F50" s="261"/>
      <c r="G50" s="262"/>
      <c r="H50" s="465">
        <v>318200</v>
      </c>
      <c r="I50" s="466"/>
      <c r="J50" s="490">
        <v>356200</v>
      </c>
      <c r="K50" s="490">
        <v>13725</v>
      </c>
      <c r="L50" s="468">
        <v>3.85</v>
      </c>
    </row>
    <row r="51" spans="1:12" ht="13.7" customHeight="1" x14ac:dyDescent="0.25">
      <c r="A51" s="238"/>
      <c r="B51" s="239"/>
      <c r="C51" s="241"/>
      <c r="D51" s="274" t="s">
        <v>0</v>
      </c>
      <c r="E51" s="469" t="s">
        <v>663</v>
      </c>
      <c r="F51" s="261"/>
      <c r="G51" s="262"/>
      <c r="H51" s="470">
        <v>18200</v>
      </c>
      <c r="I51" s="471"/>
      <c r="J51" s="485">
        <v>18200</v>
      </c>
      <c r="K51" s="485">
        <v>0</v>
      </c>
      <c r="L51" s="473">
        <v>0</v>
      </c>
    </row>
    <row r="52" spans="1:12" ht="13.7" customHeight="1" x14ac:dyDescent="0.25">
      <c r="A52" s="238"/>
      <c r="B52" s="239"/>
      <c r="C52" s="241"/>
      <c r="D52" s="242"/>
      <c r="E52" s="469" t="s">
        <v>656</v>
      </c>
      <c r="F52" s="261"/>
      <c r="G52" s="262"/>
      <c r="H52" s="470">
        <v>190500</v>
      </c>
      <c r="I52" s="471"/>
      <c r="J52" s="485">
        <v>228500</v>
      </c>
      <c r="K52" s="485">
        <v>562</v>
      </c>
      <c r="L52" s="475">
        <v>0.25</v>
      </c>
    </row>
    <row r="53" spans="1:12" ht="13.7" customHeight="1" x14ac:dyDescent="0.25">
      <c r="A53" s="238"/>
      <c r="B53" s="239"/>
      <c r="C53" s="241"/>
      <c r="D53" s="242"/>
      <c r="E53" s="469" t="s">
        <v>664</v>
      </c>
      <c r="F53" s="290"/>
      <c r="G53" s="291"/>
      <c r="H53" s="470">
        <v>105000</v>
      </c>
      <c r="I53" s="471"/>
      <c r="J53" s="485">
        <v>105000</v>
      </c>
      <c r="K53" s="485">
        <v>13164</v>
      </c>
      <c r="L53" s="473">
        <v>12.54</v>
      </c>
    </row>
    <row r="54" spans="1:12" ht="13.7" customHeight="1" x14ac:dyDescent="0.25">
      <c r="A54" s="333"/>
      <c r="B54" s="334"/>
      <c r="C54" s="257"/>
      <c r="D54" s="258"/>
      <c r="E54" s="469" t="s">
        <v>665</v>
      </c>
      <c r="F54" s="290"/>
      <c r="G54" s="291"/>
      <c r="H54" s="470">
        <v>4500</v>
      </c>
      <c r="I54" s="471"/>
      <c r="J54" s="485">
        <v>4500</v>
      </c>
      <c r="K54" s="485">
        <v>0</v>
      </c>
      <c r="L54" s="473">
        <v>0</v>
      </c>
    </row>
    <row r="55" spans="1:12" ht="13.7" customHeight="1" x14ac:dyDescent="0.25">
      <c r="A55" s="452" t="s">
        <v>35</v>
      </c>
      <c r="B55" s="453"/>
      <c r="C55" s="453"/>
      <c r="D55" s="453"/>
      <c r="E55" s="453"/>
      <c r="F55" s="453"/>
      <c r="G55" s="454"/>
      <c r="H55" s="455">
        <v>1446000</v>
      </c>
      <c r="I55" s="456"/>
      <c r="J55" s="457">
        <v>1446000</v>
      </c>
      <c r="K55" s="457">
        <v>305702</v>
      </c>
      <c r="L55" s="458">
        <v>21.14</v>
      </c>
    </row>
    <row r="56" spans="1:12" ht="24.95" customHeight="1" x14ac:dyDescent="0.25">
      <c r="A56" s="331" t="s">
        <v>0</v>
      </c>
      <c r="B56" s="332"/>
      <c r="C56" s="487" t="s">
        <v>36</v>
      </c>
      <c r="D56" s="290"/>
      <c r="E56" s="290"/>
      <c r="F56" s="290"/>
      <c r="G56" s="291"/>
      <c r="H56" s="460">
        <v>1446000</v>
      </c>
      <c r="I56" s="461"/>
      <c r="J56" s="488">
        <v>1446000</v>
      </c>
      <c r="K56" s="488">
        <v>305702</v>
      </c>
      <c r="L56" s="479">
        <v>21.14</v>
      </c>
    </row>
    <row r="57" spans="1:12" ht="13.7" customHeight="1" x14ac:dyDescent="0.25">
      <c r="A57" s="238"/>
      <c r="B57" s="239"/>
      <c r="C57" s="313" t="s">
        <v>0</v>
      </c>
      <c r="D57" s="482" t="s">
        <v>639</v>
      </c>
      <c r="E57" s="290"/>
      <c r="F57" s="290"/>
      <c r="G57" s="291"/>
      <c r="H57" s="465">
        <v>1446000</v>
      </c>
      <c r="I57" s="466"/>
      <c r="J57" s="490">
        <v>1446000</v>
      </c>
      <c r="K57" s="490">
        <v>305702</v>
      </c>
      <c r="L57" s="477">
        <v>21.14</v>
      </c>
    </row>
    <row r="58" spans="1:12" ht="24.95" customHeight="1" x14ac:dyDescent="0.25">
      <c r="A58" s="238"/>
      <c r="B58" s="239"/>
      <c r="C58" s="239"/>
      <c r="D58" s="311" t="s">
        <v>0</v>
      </c>
      <c r="E58" s="469" t="s">
        <v>666</v>
      </c>
      <c r="F58" s="290"/>
      <c r="G58" s="291"/>
      <c r="H58" s="470">
        <v>1446000</v>
      </c>
      <c r="I58" s="471"/>
      <c r="J58" s="485">
        <v>1446000</v>
      </c>
      <c r="K58" s="485">
        <v>305702</v>
      </c>
      <c r="L58" s="473">
        <v>21.14</v>
      </c>
    </row>
    <row r="59" spans="1:12" ht="13.7" customHeight="1" x14ac:dyDescent="0.25">
      <c r="A59" s="452" t="s">
        <v>38</v>
      </c>
      <c r="B59" s="453"/>
      <c r="C59" s="453"/>
      <c r="D59" s="453"/>
      <c r="E59" s="453"/>
      <c r="F59" s="453"/>
      <c r="G59" s="454"/>
      <c r="H59" s="455">
        <v>23403951</v>
      </c>
      <c r="I59" s="456"/>
      <c r="J59" s="457">
        <v>24622270</v>
      </c>
      <c r="K59" s="457">
        <v>9613966</v>
      </c>
      <c r="L59" s="458">
        <v>39.049999999999997</v>
      </c>
    </row>
    <row r="60" spans="1:12" ht="13.7" customHeight="1" x14ac:dyDescent="0.25">
      <c r="A60" s="317" t="s">
        <v>0</v>
      </c>
      <c r="B60" s="318"/>
      <c r="C60" s="487" t="s">
        <v>39</v>
      </c>
      <c r="D60" s="261"/>
      <c r="E60" s="261"/>
      <c r="F60" s="261"/>
      <c r="G60" s="262"/>
      <c r="H60" s="460">
        <v>4859507</v>
      </c>
      <c r="I60" s="461"/>
      <c r="J60" s="488">
        <v>5329552</v>
      </c>
      <c r="K60" s="488">
        <v>789806</v>
      </c>
      <c r="L60" s="463">
        <v>14.82</v>
      </c>
    </row>
    <row r="61" spans="1:12" ht="13.7" customHeight="1" x14ac:dyDescent="0.25">
      <c r="A61" s="319"/>
      <c r="B61" s="320"/>
      <c r="C61" s="343" t="s">
        <v>0</v>
      </c>
      <c r="D61" s="482" t="s">
        <v>639</v>
      </c>
      <c r="E61" s="261"/>
      <c r="F61" s="261"/>
      <c r="G61" s="262"/>
      <c r="H61" s="465">
        <v>2809507</v>
      </c>
      <c r="I61" s="466"/>
      <c r="J61" s="490">
        <v>2809507</v>
      </c>
      <c r="K61" s="490">
        <v>35530</v>
      </c>
      <c r="L61" s="468">
        <v>1.26</v>
      </c>
    </row>
    <row r="62" spans="1:12" ht="13.7" customHeight="1" x14ac:dyDescent="0.25">
      <c r="A62" s="319"/>
      <c r="B62" s="320"/>
      <c r="C62" s="320"/>
      <c r="D62" s="274" t="s">
        <v>0</v>
      </c>
      <c r="E62" s="469" t="s">
        <v>667</v>
      </c>
      <c r="F62" s="261"/>
      <c r="G62" s="262"/>
      <c r="H62" s="470">
        <v>181000</v>
      </c>
      <c r="I62" s="471"/>
      <c r="J62" s="485">
        <v>181000</v>
      </c>
      <c r="K62" s="485">
        <v>3080</v>
      </c>
      <c r="L62" s="473">
        <v>1.7</v>
      </c>
    </row>
    <row r="63" spans="1:12" ht="24.95" customHeight="1" x14ac:dyDescent="0.25">
      <c r="A63" s="319"/>
      <c r="B63" s="320"/>
      <c r="C63" s="320"/>
      <c r="D63" s="242"/>
      <c r="E63" s="469" t="s">
        <v>668</v>
      </c>
      <c r="F63" s="261"/>
      <c r="G63" s="262"/>
      <c r="H63" s="470">
        <v>40000</v>
      </c>
      <c r="I63" s="471"/>
      <c r="J63" s="485">
        <v>40000</v>
      </c>
      <c r="K63" s="485">
        <v>240</v>
      </c>
      <c r="L63" s="495">
        <v>0.6</v>
      </c>
    </row>
    <row r="64" spans="1:12" ht="13.7" customHeight="1" x14ac:dyDescent="0.25">
      <c r="A64" s="319"/>
      <c r="B64" s="320"/>
      <c r="C64" s="320"/>
      <c r="D64" s="242"/>
      <c r="E64" s="469" t="s">
        <v>669</v>
      </c>
      <c r="F64" s="261"/>
      <c r="G64" s="262"/>
      <c r="H64" s="470">
        <v>70000</v>
      </c>
      <c r="I64" s="471"/>
      <c r="J64" s="496">
        <v>70000</v>
      </c>
      <c r="K64" s="496">
        <v>0</v>
      </c>
      <c r="L64" s="475">
        <v>0</v>
      </c>
    </row>
    <row r="65" spans="1:12" ht="13.7" customHeight="1" x14ac:dyDescent="0.25">
      <c r="A65" s="319"/>
      <c r="B65" s="320"/>
      <c r="C65" s="320"/>
      <c r="D65" s="242"/>
      <c r="E65" s="469" t="s">
        <v>670</v>
      </c>
      <c r="F65" s="261"/>
      <c r="G65" s="262"/>
      <c r="H65" s="470">
        <v>174700</v>
      </c>
      <c r="I65" s="471"/>
      <c r="J65" s="485">
        <v>174700</v>
      </c>
      <c r="K65" s="485">
        <v>25520</v>
      </c>
      <c r="L65" s="473">
        <v>14.61</v>
      </c>
    </row>
    <row r="66" spans="1:12" ht="13.7" customHeight="1" x14ac:dyDescent="0.25">
      <c r="A66" s="319"/>
      <c r="B66" s="320"/>
      <c r="C66" s="320"/>
      <c r="D66" s="242"/>
      <c r="E66" s="469" t="s">
        <v>671</v>
      </c>
      <c r="F66" s="261"/>
      <c r="G66" s="262"/>
      <c r="H66" s="470">
        <v>10000</v>
      </c>
      <c r="I66" s="471"/>
      <c r="J66" s="485">
        <v>10000</v>
      </c>
      <c r="K66" s="485">
        <v>0</v>
      </c>
      <c r="L66" s="473">
        <v>0</v>
      </c>
    </row>
    <row r="67" spans="1:12" ht="24.95" customHeight="1" x14ac:dyDescent="0.25">
      <c r="A67" s="319"/>
      <c r="B67" s="320"/>
      <c r="C67" s="320"/>
      <c r="D67" s="242"/>
      <c r="E67" s="469" t="s">
        <v>672</v>
      </c>
      <c r="F67" s="261"/>
      <c r="G67" s="262"/>
      <c r="H67" s="470">
        <v>284841</v>
      </c>
      <c r="I67" s="471"/>
      <c r="J67" s="485">
        <v>284841</v>
      </c>
      <c r="K67" s="485">
        <v>0</v>
      </c>
      <c r="L67" s="475">
        <v>0</v>
      </c>
    </row>
    <row r="68" spans="1:12" ht="24.95" customHeight="1" x14ac:dyDescent="0.25">
      <c r="A68" s="319"/>
      <c r="B68" s="320"/>
      <c r="C68" s="320"/>
      <c r="D68" s="242"/>
      <c r="E68" s="469" t="s">
        <v>673</v>
      </c>
      <c r="F68" s="261"/>
      <c r="G68" s="262"/>
      <c r="H68" s="470">
        <v>1500000</v>
      </c>
      <c r="I68" s="471"/>
      <c r="J68" s="485">
        <v>1500000</v>
      </c>
      <c r="K68" s="485">
        <v>0</v>
      </c>
      <c r="L68" s="473">
        <v>0</v>
      </c>
    </row>
    <row r="69" spans="1:12" ht="13.7" customHeight="1" x14ac:dyDescent="0.25">
      <c r="A69" s="319"/>
      <c r="B69" s="320"/>
      <c r="C69" s="320"/>
      <c r="D69" s="242"/>
      <c r="E69" s="469" t="s">
        <v>674</v>
      </c>
      <c r="F69" s="261"/>
      <c r="G69" s="262"/>
      <c r="H69" s="470">
        <v>450000</v>
      </c>
      <c r="I69" s="471"/>
      <c r="J69" s="485">
        <v>450000</v>
      </c>
      <c r="K69" s="485">
        <v>0</v>
      </c>
      <c r="L69" s="473">
        <v>0</v>
      </c>
    </row>
    <row r="70" spans="1:12" ht="13.7" customHeight="1" x14ac:dyDescent="0.25">
      <c r="A70" s="319"/>
      <c r="B70" s="320"/>
      <c r="C70" s="320"/>
      <c r="D70" s="242"/>
      <c r="E70" s="469" t="s">
        <v>675</v>
      </c>
      <c r="F70" s="261"/>
      <c r="G70" s="262"/>
      <c r="H70" s="470">
        <v>40836</v>
      </c>
      <c r="I70" s="471"/>
      <c r="J70" s="485">
        <v>40836</v>
      </c>
      <c r="K70" s="485">
        <v>5900</v>
      </c>
      <c r="L70" s="475">
        <v>14.45</v>
      </c>
    </row>
    <row r="71" spans="1:12" ht="13.7" customHeight="1" x14ac:dyDescent="0.25">
      <c r="A71" s="319"/>
      <c r="B71" s="320"/>
      <c r="C71" s="320"/>
      <c r="D71" s="258"/>
      <c r="E71" s="469" t="s">
        <v>676</v>
      </c>
      <c r="F71" s="261"/>
      <c r="G71" s="262"/>
      <c r="H71" s="470">
        <v>58130</v>
      </c>
      <c r="I71" s="471"/>
      <c r="J71" s="485">
        <v>58130</v>
      </c>
      <c r="K71" s="485">
        <v>790</v>
      </c>
      <c r="L71" s="473">
        <v>1.36</v>
      </c>
    </row>
    <row r="72" spans="1:12" ht="13.7" customHeight="1" x14ac:dyDescent="0.25">
      <c r="A72" s="319"/>
      <c r="B72" s="320"/>
      <c r="C72" s="320"/>
      <c r="D72" s="482" t="s">
        <v>643</v>
      </c>
      <c r="E72" s="261"/>
      <c r="F72" s="261"/>
      <c r="G72" s="262"/>
      <c r="H72" s="465">
        <v>2050000</v>
      </c>
      <c r="I72" s="466"/>
      <c r="J72" s="490">
        <v>2520045</v>
      </c>
      <c r="K72" s="490">
        <v>754276</v>
      </c>
      <c r="L72" s="477">
        <v>29.93</v>
      </c>
    </row>
    <row r="73" spans="1:12" ht="13.7" customHeight="1" x14ac:dyDescent="0.25">
      <c r="A73" s="319"/>
      <c r="B73" s="320"/>
      <c r="C73" s="320"/>
      <c r="D73" s="322" t="s">
        <v>0</v>
      </c>
      <c r="E73" s="469" t="s">
        <v>677</v>
      </c>
      <c r="F73" s="261"/>
      <c r="G73" s="262"/>
      <c r="H73" s="470">
        <v>2000000</v>
      </c>
      <c r="I73" s="471"/>
      <c r="J73" s="485">
        <v>2470045</v>
      </c>
      <c r="K73" s="485">
        <v>732384</v>
      </c>
      <c r="L73" s="473">
        <v>29.65</v>
      </c>
    </row>
    <row r="74" spans="1:12" ht="13.7" customHeight="1" x14ac:dyDescent="0.25">
      <c r="A74" s="324"/>
      <c r="B74" s="325"/>
      <c r="C74" s="325"/>
      <c r="D74" s="363"/>
      <c r="E74" s="469" t="s">
        <v>678</v>
      </c>
      <c r="F74" s="261"/>
      <c r="G74" s="262"/>
      <c r="H74" s="470">
        <v>50000</v>
      </c>
      <c r="I74" s="471"/>
      <c r="J74" s="485">
        <v>50000</v>
      </c>
      <c r="K74" s="485">
        <v>21891</v>
      </c>
      <c r="L74" s="473">
        <v>43.78</v>
      </c>
    </row>
    <row r="75" spans="1:12" ht="13.7" customHeight="1" x14ac:dyDescent="0.25">
      <c r="A75" s="319"/>
      <c r="B75" s="320"/>
      <c r="C75" s="497" t="s">
        <v>52</v>
      </c>
      <c r="D75" s="257"/>
      <c r="E75" s="261"/>
      <c r="F75" s="261"/>
      <c r="G75" s="262"/>
      <c r="H75" s="460">
        <v>18544444</v>
      </c>
      <c r="I75" s="461"/>
      <c r="J75" s="488">
        <v>19292718</v>
      </c>
      <c r="K75" s="488">
        <v>8824160</v>
      </c>
      <c r="L75" s="463">
        <v>45.74</v>
      </c>
    </row>
    <row r="76" spans="1:12" ht="13.7" customHeight="1" x14ac:dyDescent="0.25">
      <c r="A76" s="319"/>
      <c r="B76" s="320"/>
      <c r="C76" s="313" t="s">
        <v>0</v>
      </c>
      <c r="D76" s="482" t="s">
        <v>639</v>
      </c>
      <c r="E76" s="261"/>
      <c r="F76" s="261"/>
      <c r="G76" s="262"/>
      <c r="H76" s="465">
        <v>18544444</v>
      </c>
      <c r="I76" s="466"/>
      <c r="J76" s="490">
        <v>19292718</v>
      </c>
      <c r="K76" s="490">
        <v>8824160</v>
      </c>
      <c r="L76" s="468">
        <v>45.74</v>
      </c>
    </row>
    <row r="77" spans="1:12" ht="13.7" customHeight="1" x14ac:dyDescent="0.25">
      <c r="A77" s="319"/>
      <c r="B77" s="320"/>
      <c r="C77" s="241"/>
      <c r="D77" s="274" t="s">
        <v>0</v>
      </c>
      <c r="E77" s="469" t="s">
        <v>679</v>
      </c>
      <c r="F77" s="261"/>
      <c r="G77" s="262"/>
      <c r="H77" s="470">
        <v>4935000</v>
      </c>
      <c r="I77" s="471"/>
      <c r="J77" s="485">
        <v>4935000</v>
      </c>
      <c r="K77" s="485">
        <v>1546800</v>
      </c>
      <c r="L77" s="473">
        <v>31.34</v>
      </c>
    </row>
    <row r="78" spans="1:12" ht="13.7" customHeight="1" x14ac:dyDescent="0.25">
      <c r="A78" s="319"/>
      <c r="B78" s="320"/>
      <c r="C78" s="241"/>
      <c r="D78" s="242"/>
      <c r="E78" s="469" t="s">
        <v>680</v>
      </c>
      <c r="F78" s="261"/>
      <c r="G78" s="262"/>
      <c r="H78" s="470">
        <v>10589999</v>
      </c>
      <c r="I78" s="471"/>
      <c r="J78" s="485">
        <v>10589999</v>
      </c>
      <c r="K78" s="485">
        <v>5634930</v>
      </c>
      <c r="L78" s="475">
        <v>53.21</v>
      </c>
    </row>
    <row r="79" spans="1:12" ht="13.7" customHeight="1" x14ac:dyDescent="0.25">
      <c r="A79" s="319"/>
      <c r="B79" s="320"/>
      <c r="C79" s="241"/>
      <c r="D79" s="242"/>
      <c r="E79" s="469" t="s">
        <v>681</v>
      </c>
      <c r="F79" s="261"/>
      <c r="G79" s="262"/>
      <c r="H79" s="470">
        <v>1230857</v>
      </c>
      <c r="I79" s="471"/>
      <c r="J79" s="485">
        <v>1193701</v>
      </c>
      <c r="K79" s="485">
        <v>641376</v>
      </c>
      <c r="L79" s="473">
        <v>53.73</v>
      </c>
    </row>
    <row r="80" spans="1:12" ht="24.95" customHeight="1" x14ac:dyDescent="0.25">
      <c r="A80" s="319"/>
      <c r="B80" s="320"/>
      <c r="C80" s="241"/>
      <c r="D80" s="242"/>
      <c r="E80" s="469" t="s">
        <v>682</v>
      </c>
      <c r="F80" s="261"/>
      <c r="G80" s="262"/>
      <c r="H80" s="470">
        <v>1788588</v>
      </c>
      <c r="I80" s="471"/>
      <c r="J80" s="485">
        <v>2284018</v>
      </c>
      <c r="K80" s="485">
        <v>767774</v>
      </c>
      <c r="L80" s="475">
        <v>33.619999999999997</v>
      </c>
    </row>
    <row r="81" spans="1:12" ht="13.7" customHeight="1" x14ac:dyDescent="0.25">
      <c r="A81" s="349"/>
      <c r="B81" s="350"/>
      <c r="C81" s="257"/>
      <c r="D81" s="258"/>
      <c r="E81" s="469" t="s">
        <v>683</v>
      </c>
      <c r="F81" s="261"/>
      <c r="G81" s="262"/>
      <c r="H81" s="470">
        <v>0</v>
      </c>
      <c r="I81" s="471"/>
      <c r="J81" s="485">
        <v>290000</v>
      </c>
      <c r="K81" s="485">
        <v>233280</v>
      </c>
      <c r="L81" s="473">
        <v>80.44</v>
      </c>
    </row>
    <row r="82" spans="1:12" ht="13.7" customHeight="1" x14ac:dyDescent="0.25">
      <c r="A82" s="452" t="s">
        <v>58</v>
      </c>
      <c r="B82" s="453"/>
      <c r="C82" s="453"/>
      <c r="D82" s="453"/>
      <c r="E82" s="453"/>
      <c r="F82" s="453"/>
      <c r="G82" s="454"/>
      <c r="H82" s="455">
        <v>30000</v>
      </c>
      <c r="I82" s="456"/>
      <c r="J82" s="457">
        <v>932393</v>
      </c>
      <c r="K82" s="457">
        <v>902770</v>
      </c>
      <c r="L82" s="458">
        <v>96.82</v>
      </c>
    </row>
    <row r="83" spans="1:12" ht="13.7" customHeight="1" x14ac:dyDescent="0.25">
      <c r="A83" s="331" t="s">
        <v>0</v>
      </c>
      <c r="B83" s="335"/>
      <c r="C83" s="487" t="s">
        <v>59</v>
      </c>
      <c r="D83" s="261"/>
      <c r="E83" s="261"/>
      <c r="F83" s="261"/>
      <c r="G83" s="262"/>
      <c r="H83" s="460">
        <v>30000</v>
      </c>
      <c r="I83" s="461"/>
      <c r="J83" s="488">
        <v>932393</v>
      </c>
      <c r="K83" s="488">
        <v>902770</v>
      </c>
      <c r="L83" s="463">
        <v>96.82</v>
      </c>
    </row>
    <row r="84" spans="1:12" ht="13.7" customHeight="1" x14ac:dyDescent="0.25">
      <c r="A84" s="300"/>
      <c r="B84" s="241"/>
      <c r="C84" s="313" t="s">
        <v>0</v>
      </c>
      <c r="D84" s="482" t="s">
        <v>639</v>
      </c>
      <c r="E84" s="261"/>
      <c r="F84" s="261"/>
      <c r="G84" s="262"/>
      <c r="H84" s="465">
        <v>30000</v>
      </c>
      <c r="I84" s="466"/>
      <c r="J84" s="494">
        <v>30000</v>
      </c>
      <c r="K84" s="494">
        <v>377</v>
      </c>
      <c r="L84" s="468">
        <v>1.26</v>
      </c>
    </row>
    <row r="85" spans="1:12" ht="24.95" customHeight="1" x14ac:dyDescent="0.25">
      <c r="A85" s="300"/>
      <c r="B85" s="241"/>
      <c r="C85" s="241"/>
      <c r="D85" s="313" t="s">
        <v>0</v>
      </c>
      <c r="E85" s="469" t="s">
        <v>684</v>
      </c>
      <c r="F85" s="290"/>
      <c r="G85" s="291"/>
      <c r="H85" s="470">
        <v>20000</v>
      </c>
      <c r="I85" s="471"/>
      <c r="J85" s="485">
        <v>20000</v>
      </c>
      <c r="K85" s="485">
        <v>377</v>
      </c>
      <c r="L85" s="473">
        <v>1.88</v>
      </c>
    </row>
    <row r="86" spans="1:12" ht="24.95" customHeight="1" x14ac:dyDescent="0.25">
      <c r="A86" s="300"/>
      <c r="B86" s="241"/>
      <c r="C86" s="241"/>
      <c r="D86" s="241"/>
      <c r="E86" s="469" t="s">
        <v>685</v>
      </c>
      <c r="F86" s="290"/>
      <c r="G86" s="291"/>
      <c r="H86" s="470">
        <v>5000</v>
      </c>
      <c r="I86" s="471"/>
      <c r="J86" s="485">
        <v>5000</v>
      </c>
      <c r="K86" s="485">
        <v>0</v>
      </c>
      <c r="L86" s="498">
        <v>0</v>
      </c>
    </row>
    <row r="87" spans="1:12" ht="13.7" customHeight="1" x14ac:dyDescent="0.25">
      <c r="A87" s="284" t="s">
        <v>0</v>
      </c>
      <c r="B87" s="239"/>
      <c r="C87" s="239"/>
      <c r="D87" s="285"/>
      <c r="E87" s="483" t="s">
        <v>686</v>
      </c>
      <c r="F87" s="286"/>
      <c r="G87" s="287"/>
      <c r="H87" s="470">
        <v>5000</v>
      </c>
      <c r="I87" s="471"/>
      <c r="J87" s="485">
        <v>5000</v>
      </c>
      <c r="K87" s="485">
        <v>0</v>
      </c>
      <c r="L87" s="473">
        <v>0</v>
      </c>
    </row>
    <row r="88" spans="1:12" ht="13.7" customHeight="1" x14ac:dyDescent="0.25">
      <c r="A88" s="284" t="s">
        <v>0</v>
      </c>
      <c r="B88" s="239"/>
      <c r="C88" s="239"/>
      <c r="D88" s="482" t="s">
        <v>643</v>
      </c>
      <c r="E88" s="290"/>
      <c r="F88" s="290"/>
      <c r="G88" s="291"/>
      <c r="H88" s="465">
        <v>0</v>
      </c>
      <c r="I88" s="466"/>
      <c r="J88" s="490">
        <v>902393</v>
      </c>
      <c r="K88" s="490">
        <v>902393</v>
      </c>
      <c r="L88" s="468">
        <v>100</v>
      </c>
    </row>
    <row r="89" spans="1:12" ht="13.7" customHeight="1" x14ac:dyDescent="0.25">
      <c r="A89" s="378"/>
      <c r="B89" s="305"/>
      <c r="C89" s="305"/>
      <c r="D89" s="311" t="s">
        <v>0</v>
      </c>
      <c r="E89" s="474" t="s">
        <v>687</v>
      </c>
      <c r="F89" s="292"/>
      <c r="G89" s="293"/>
      <c r="H89" s="470">
        <v>0</v>
      </c>
      <c r="I89" s="471"/>
      <c r="J89" s="485">
        <v>902393</v>
      </c>
      <c r="K89" s="485">
        <v>902393</v>
      </c>
      <c r="L89" s="475">
        <v>100</v>
      </c>
    </row>
    <row r="90" spans="1:12" ht="13.7" customHeight="1" x14ac:dyDescent="0.25">
      <c r="A90" s="452" t="s">
        <v>64</v>
      </c>
      <c r="B90" s="453"/>
      <c r="C90" s="453"/>
      <c r="D90" s="453"/>
      <c r="E90" s="453"/>
      <c r="F90" s="453"/>
      <c r="G90" s="454"/>
      <c r="H90" s="455">
        <v>397465561</v>
      </c>
      <c r="I90" s="456"/>
      <c r="J90" s="457">
        <v>414955378</v>
      </c>
      <c r="K90" s="457">
        <v>52042764</v>
      </c>
      <c r="L90" s="458">
        <v>12.54</v>
      </c>
    </row>
    <row r="91" spans="1:12" ht="13.7" customHeight="1" x14ac:dyDescent="0.25">
      <c r="A91" s="284" t="s">
        <v>0</v>
      </c>
      <c r="B91" s="239"/>
      <c r="C91" s="492" t="s">
        <v>65</v>
      </c>
      <c r="D91" s="286"/>
      <c r="E91" s="286"/>
      <c r="F91" s="286"/>
      <c r="G91" s="287"/>
      <c r="H91" s="460">
        <v>170884882</v>
      </c>
      <c r="I91" s="461"/>
      <c r="J91" s="488">
        <v>170884882</v>
      </c>
      <c r="K91" s="488">
        <v>20110202</v>
      </c>
      <c r="L91" s="463">
        <v>11.77</v>
      </c>
    </row>
    <row r="92" spans="1:12" ht="13.7" customHeight="1" x14ac:dyDescent="0.25">
      <c r="A92" s="238"/>
      <c r="B92" s="239"/>
      <c r="C92" s="313" t="s">
        <v>0</v>
      </c>
      <c r="D92" s="482" t="s">
        <v>639</v>
      </c>
      <c r="E92" s="261"/>
      <c r="F92" s="261"/>
      <c r="G92" s="262"/>
      <c r="H92" s="465">
        <v>98084882</v>
      </c>
      <c r="I92" s="466"/>
      <c r="J92" s="490">
        <v>98084882</v>
      </c>
      <c r="K92" s="490">
        <v>20110202</v>
      </c>
      <c r="L92" s="468">
        <v>20.5</v>
      </c>
    </row>
    <row r="93" spans="1:12" ht="13.7" customHeight="1" x14ac:dyDescent="0.25">
      <c r="A93" s="238"/>
      <c r="B93" s="239"/>
      <c r="C93" s="241"/>
      <c r="D93" s="274" t="s">
        <v>0</v>
      </c>
      <c r="E93" s="474" t="s">
        <v>688</v>
      </c>
      <c r="F93" s="266"/>
      <c r="G93" s="267"/>
      <c r="H93" s="470">
        <v>77000000</v>
      </c>
      <c r="I93" s="471"/>
      <c r="J93" s="485">
        <v>77000000</v>
      </c>
      <c r="K93" s="485">
        <v>19817086</v>
      </c>
      <c r="L93" s="473">
        <v>25.74</v>
      </c>
    </row>
    <row r="94" spans="1:12" ht="13.7" customHeight="1" x14ac:dyDescent="0.25">
      <c r="A94" s="238"/>
      <c r="B94" s="239"/>
      <c r="C94" s="241"/>
      <c r="D94" s="242"/>
      <c r="E94" s="476" t="s">
        <v>689</v>
      </c>
      <c r="F94" s="249"/>
      <c r="G94" s="250"/>
      <c r="H94" s="470">
        <v>600000</v>
      </c>
      <c r="I94" s="471"/>
      <c r="J94" s="485">
        <v>600000</v>
      </c>
      <c r="K94" s="485">
        <v>0</v>
      </c>
      <c r="L94" s="475">
        <v>0</v>
      </c>
    </row>
    <row r="95" spans="1:12" ht="13.7" customHeight="1" x14ac:dyDescent="0.25">
      <c r="A95" s="238"/>
      <c r="B95" s="239"/>
      <c r="C95" s="241"/>
      <c r="D95" s="242"/>
      <c r="E95" s="483" t="s">
        <v>690</v>
      </c>
      <c r="F95" s="272"/>
      <c r="G95" s="273"/>
      <c r="H95" s="470">
        <v>60000</v>
      </c>
      <c r="I95" s="471"/>
      <c r="J95" s="485">
        <v>66500</v>
      </c>
      <c r="K95" s="485">
        <v>0</v>
      </c>
      <c r="L95" s="473">
        <v>0</v>
      </c>
    </row>
    <row r="96" spans="1:12" ht="13.7" customHeight="1" x14ac:dyDescent="0.25">
      <c r="A96" s="238"/>
      <c r="B96" s="239"/>
      <c r="C96" s="241"/>
      <c r="D96" s="242"/>
      <c r="E96" s="469" t="s">
        <v>691</v>
      </c>
      <c r="F96" s="261"/>
      <c r="G96" s="262"/>
      <c r="H96" s="470">
        <v>120000</v>
      </c>
      <c r="I96" s="471"/>
      <c r="J96" s="485">
        <v>113500</v>
      </c>
      <c r="K96" s="485">
        <v>0</v>
      </c>
      <c r="L96" s="473">
        <v>0</v>
      </c>
    </row>
    <row r="97" spans="1:12" ht="13.7" customHeight="1" x14ac:dyDescent="0.25">
      <c r="A97" s="238"/>
      <c r="B97" s="239"/>
      <c r="C97" s="241"/>
      <c r="D97" s="242"/>
      <c r="E97" s="474" t="s">
        <v>692</v>
      </c>
      <c r="F97" s="266"/>
      <c r="G97" s="267"/>
      <c r="H97" s="470">
        <v>11500000</v>
      </c>
      <c r="I97" s="471"/>
      <c r="J97" s="485">
        <v>11500000</v>
      </c>
      <c r="K97" s="485">
        <v>0</v>
      </c>
      <c r="L97" s="475">
        <v>0</v>
      </c>
    </row>
    <row r="98" spans="1:12" ht="13.7" customHeight="1" x14ac:dyDescent="0.25">
      <c r="A98" s="238"/>
      <c r="B98" s="239"/>
      <c r="C98" s="241"/>
      <c r="D98" s="242"/>
      <c r="E98" s="476" t="s">
        <v>693</v>
      </c>
      <c r="F98" s="249"/>
      <c r="G98" s="250"/>
      <c r="H98" s="470">
        <v>500000</v>
      </c>
      <c r="I98" s="471"/>
      <c r="J98" s="485">
        <v>500000</v>
      </c>
      <c r="K98" s="485">
        <v>30000</v>
      </c>
      <c r="L98" s="473">
        <v>6</v>
      </c>
    </row>
    <row r="99" spans="1:12" ht="13.7" customHeight="1" x14ac:dyDescent="0.25">
      <c r="A99" s="238"/>
      <c r="B99" s="239"/>
      <c r="C99" s="241"/>
      <c r="D99" s="242"/>
      <c r="E99" s="483" t="s">
        <v>694</v>
      </c>
      <c r="F99" s="272"/>
      <c r="G99" s="273"/>
      <c r="H99" s="470">
        <v>2150000</v>
      </c>
      <c r="I99" s="471"/>
      <c r="J99" s="485">
        <v>2150000</v>
      </c>
      <c r="K99" s="485">
        <v>256635</v>
      </c>
      <c r="L99" s="475">
        <v>11.94</v>
      </c>
    </row>
    <row r="100" spans="1:12" ht="13.7" customHeight="1" x14ac:dyDescent="0.25">
      <c r="A100" s="238"/>
      <c r="B100" s="239"/>
      <c r="C100" s="241"/>
      <c r="D100" s="242"/>
      <c r="E100" s="469" t="s">
        <v>695</v>
      </c>
      <c r="F100" s="261"/>
      <c r="G100" s="262"/>
      <c r="H100" s="470">
        <v>120000</v>
      </c>
      <c r="I100" s="471"/>
      <c r="J100" s="485">
        <v>120000</v>
      </c>
      <c r="K100" s="485">
        <v>6481</v>
      </c>
      <c r="L100" s="473">
        <v>5.4</v>
      </c>
    </row>
    <row r="101" spans="1:12" ht="13.7" customHeight="1" x14ac:dyDescent="0.25">
      <c r="A101" s="238"/>
      <c r="B101" s="239"/>
      <c r="C101" s="241"/>
      <c r="D101" s="242"/>
      <c r="E101" s="474" t="s">
        <v>696</v>
      </c>
      <c r="F101" s="266"/>
      <c r="G101" s="267"/>
      <c r="H101" s="470">
        <v>390882</v>
      </c>
      <c r="I101" s="471"/>
      <c r="J101" s="496">
        <v>390882</v>
      </c>
      <c r="K101" s="496">
        <v>0</v>
      </c>
      <c r="L101" s="473">
        <v>0</v>
      </c>
    </row>
    <row r="102" spans="1:12" ht="13.7" customHeight="1" x14ac:dyDescent="0.25">
      <c r="A102" s="238"/>
      <c r="B102" s="239"/>
      <c r="C102" s="241"/>
      <c r="D102" s="242"/>
      <c r="E102" s="476" t="s">
        <v>697</v>
      </c>
      <c r="F102" s="249"/>
      <c r="G102" s="250"/>
      <c r="H102" s="470">
        <v>400000</v>
      </c>
      <c r="I102" s="471"/>
      <c r="J102" s="485">
        <v>400000</v>
      </c>
      <c r="K102" s="485">
        <v>0</v>
      </c>
      <c r="L102" s="475">
        <v>0</v>
      </c>
    </row>
    <row r="103" spans="1:12" ht="13.7" customHeight="1" x14ac:dyDescent="0.25">
      <c r="A103" s="238"/>
      <c r="B103" s="239"/>
      <c r="C103" s="241"/>
      <c r="D103" s="258"/>
      <c r="E103" s="483" t="s">
        <v>698</v>
      </c>
      <c r="F103" s="272"/>
      <c r="G103" s="273"/>
      <c r="H103" s="470">
        <v>5244000</v>
      </c>
      <c r="I103" s="471"/>
      <c r="J103" s="485">
        <v>5244000</v>
      </c>
      <c r="K103" s="485">
        <v>0</v>
      </c>
      <c r="L103" s="473">
        <v>0</v>
      </c>
    </row>
    <row r="104" spans="1:12" ht="13.7" customHeight="1" x14ac:dyDescent="0.25">
      <c r="A104" s="238"/>
      <c r="B104" s="239"/>
      <c r="C104" s="241"/>
      <c r="D104" s="482" t="s">
        <v>643</v>
      </c>
      <c r="E104" s="261"/>
      <c r="F104" s="261"/>
      <c r="G104" s="262"/>
      <c r="H104" s="465">
        <v>72800000</v>
      </c>
      <c r="I104" s="466"/>
      <c r="J104" s="490">
        <v>72800000</v>
      </c>
      <c r="K104" s="490">
        <v>0</v>
      </c>
      <c r="L104" s="468">
        <v>0</v>
      </c>
    </row>
    <row r="105" spans="1:12" ht="13.7" customHeight="1" x14ac:dyDescent="0.25">
      <c r="A105" s="238"/>
      <c r="B105" s="239"/>
      <c r="C105" s="241"/>
      <c r="D105" s="242"/>
      <c r="E105" s="476" t="s">
        <v>699</v>
      </c>
      <c r="F105" s="249"/>
      <c r="G105" s="250"/>
      <c r="H105" s="470">
        <v>10000000</v>
      </c>
      <c r="I105" s="471"/>
      <c r="J105" s="485">
        <v>10000000</v>
      </c>
      <c r="K105" s="485">
        <v>0</v>
      </c>
      <c r="L105" s="473">
        <v>0</v>
      </c>
    </row>
    <row r="106" spans="1:12" ht="13.7" customHeight="1" x14ac:dyDescent="0.25">
      <c r="A106" s="238"/>
      <c r="B106" s="239"/>
      <c r="C106" s="241"/>
      <c r="D106" s="242"/>
      <c r="E106" s="483" t="s">
        <v>700</v>
      </c>
      <c r="F106" s="272"/>
      <c r="G106" s="273"/>
      <c r="H106" s="470">
        <v>40000000</v>
      </c>
      <c r="I106" s="471"/>
      <c r="J106" s="485">
        <v>40000000</v>
      </c>
      <c r="K106" s="485">
        <v>0</v>
      </c>
      <c r="L106" s="475">
        <v>0</v>
      </c>
    </row>
    <row r="107" spans="1:12" ht="13.7" customHeight="1" x14ac:dyDescent="0.25">
      <c r="A107" s="238"/>
      <c r="B107" s="239"/>
      <c r="C107" s="297"/>
      <c r="D107" s="298"/>
      <c r="E107" s="469" t="s">
        <v>701</v>
      </c>
      <c r="F107" s="261"/>
      <c r="G107" s="262"/>
      <c r="H107" s="470">
        <v>22800000</v>
      </c>
      <c r="I107" s="471"/>
      <c r="J107" s="485">
        <v>22800000</v>
      </c>
      <c r="K107" s="485">
        <v>0</v>
      </c>
      <c r="L107" s="473">
        <v>0</v>
      </c>
    </row>
    <row r="108" spans="1:12" ht="13.7" customHeight="1" x14ac:dyDescent="0.25">
      <c r="A108" s="238"/>
      <c r="B108" s="239"/>
      <c r="C108" s="478" t="s">
        <v>80</v>
      </c>
      <c r="D108" s="241"/>
      <c r="E108" s="241"/>
      <c r="F108" s="241"/>
      <c r="G108" s="242"/>
      <c r="H108" s="460">
        <v>31452164</v>
      </c>
      <c r="I108" s="461"/>
      <c r="J108" s="488">
        <v>31452164</v>
      </c>
      <c r="K108" s="488">
        <v>11262917</v>
      </c>
      <c r="L108" s="479">
        <v>35.81</v>
      </c>
    </row>
    <row r="109" spans="1:12" ht="13.7" customHeight="1" x14ac:dyDescent="0.25">
      <c r="A109" s="238"/>
      <c r="B109" s="239"/>
      <c r="C109" s="247" t="s">
        <v>0</v>
      </c>
      <c r="D109" s="480" t="s">
        <v>639</v>
      </c>
      <c r="E109" s="249"/>
      <c r="F109" s="249"/>
      <c r="G109" s="250"/>
      <c r="H109" s="465">
        <v>31452164</v>
      </c>
      <c r="I109" s="466"/>
      <c r="J109" s="490">
        <v>31452164</v>
      </c>
      <c r="K109" s="490">
        <v>11262917</v>
      </c>
      <c r="L109" s="477">
        <v>35.81</v>
      </c>
    </row>
    <row r="110" spans="1:12" ht="24.95" customHeight="1" x14ac:dyDescent="0.25">
      <c r="A110" s="238"/>
      <c r="B110" s="239"/>
      <c r="C110" s="241"/>
      <c r="D110" s="259" t="s">
        <v>0</v>
      </c>
      <c r="E110" s="481" t="s">
        <v>702</v>
      </c>
      <c r="F110" s="257"/>
      <c r="G110" s="258"/>
      <c r="H110" s="470">
        <v>31400000</v>
      </c>
      <c r="I110" s="471"/>
      <c r="J110" s="485">
        <v>31400000</v>
      </c>
      <c r="K110" s="485">
        <v>11240561</v>
      </c>
      <c r="L110" s="473">
        <v>35.799999999999997</v>
      </c>
    </row>
    <row r="111" spans="1:12" ht="13.7" customHeight="1" x14ac:dyDescent="0.25">
      <c r="A111" s="238"/>
      <c r="B111" s="239"/>
      <c r="C111" s="297"/>
      <c r="D111" s="298"/>
      <c r="E111" s="469" t="s">
        <v>703</v>
      </c>
      <c r="F111" s="261"/>
      <c r="G111" s="262"/>
      <c r="H111" s="470">
        <v>52164</v>
      </c>
      <c r="I111" s="471"/>
      <c r="J111" s="485">
        <v>52164</v>
      </c>
      <c r="K111" s="485">
        <v>22356</v>
      </c>
      <c r="L111" s="473">
        <v>42.86</v>
      </c>
    </row>
    <row r="112" spans="1:12" ht="13.7" customHeight="1" x14ac:dyDescent="0.25">
      <c r="A112" s="238"/>
      <c r="B112" s="239"/>
      <c r="C112" s="478" t="s">
        <v>83</v>
      </c>
      <c r="D112" s="241"/>
      <c r="E112" s="241"/>
      <c r="F112" s="241"/>
      <c r="G112" s="242"/>
      <c r="H112" s="460">
        <v>172844728</v>
      </c>
      <c r="I112" s="461"/>
      <c r="J112" s="488">
        <v>190103411</v>
      </c>
      <c r="K112" s="488">
        <v>20387660</v>
      </c>
      <c r="L112" s="463">
        <v>10.72</v>
      </c>
    </row>
    <row r="113" spans="1:12" ht="13.7" customHeight="1" x14ac:dyDescent="0.25">
      <c r="A113" s="238"/>
      <c r="B113" s="239"/>
      <c r="C113" s="247" t="s">
        <v>0</v>
      </c>
      <c r="D113" s="480" t="s">
        <v>639</v>
      </c>
      <c r="E113" s="294"/>
      <c r="F113" s="294"/>
      <c r="G113" s="295"/>
      <c r="H113" s="465">
        <v>40654244</v>
      </c>
      <c r="I113" s="466"/>
      <c r="J113" s="490">
        <v>45661827</v>
      </c>
      <c r="K113" s="490">
        <v>17634563</v>
      </c>
      <c r="L113" s="468">
        <v>38.619999999999997</v>
      </c>
    </row>
    <row r="114" spans="1:12" ht="13.7" customHeight="1" x14ac:dyDescent="0.25">
      <c r="A114" s="238"/>
      <c r="B114" s="239"/>
      <c r="C114" s="241"/>
      <c r="D114" s="259" t="s">
        <v>0</v>
      </c>
      <c r="E114" s="481" t="s">
        <v>704</v>
      </c>
      <c r="F114" s="334"/>
      <c r="G114" s="344"/>
      <c r="H114" s="470">
        <v>17401178</v>
      </c>
      <c r="I114" s="471"/>
      <c r="J114" s="485">
        <v>17401178</v>
      </c>
      <c r="K114" s="485">
        <v>4638131</v>
      </c>
      <c r="L114" s="475">
        <v>26.65</v>
      </c>
    </row>
    <row r="115" spans="1:12" ht="13.7" customHeight="1" x14ac:dyDescent="0.25">
      <c r="A115" s="238"/>
      <c r="B115" s="239"/>
      <c r="C115" s="241"/>
      <c r="D115" s="285"/>
      <c r="E115" s="469" t="s">
        <v>705</v>
      </c>
      <c r="F115" s="290"/>
      <c r="G115" s="291"/>
      <c r="H115" s="470">
        <v>11000000</v>
      </c>
      <c r="I115" s="471"/>
      <c r="J115" s="485">
        <v>10000000</v>
      </c>
      <c r="K115" s="485">
        <v>752014</v>
      </c>
      <c r="L115" s="473">
        <v>7.52</v>
      </c>
    </row>
    <row r="116" spans="1:12" ht="13.7" customHeight="1" x14ac:dyDescent="0.25">
      <c r="A116" s="238"/>
      <c r="B116" s="239"/>
      <c r="C116" s="241"/>
      <c r="D116" s="285"/>
      <c r="E116" s="474" t="s">
        <v>706</v>
      </c>
      <c r="F116" s="292"/>
      <c r="G116" s="293"/>
      <c r="H116" s="470">
        <v>10364000</v>
      </c>
      <c r="I116" s="471"/>
      <c r="J116" s="496">
        <v>16364000</v>
      </c>
      <c r="K116" s="485">
        <v>12072079</v>
      </c>
      <c r="L116" s="473">
        <v>73.77</v>
      </c>
    </row>
    <row r="117" spans="1:12" ht="13.7" customHeight="1" x14ac:dyDescent="0.25">
      <c r="A117" s="238"/>
      <c r="B117" s="239"/>
      <c r="C117" s="241"/>
      <c r="D117" s="285"/>
      <c r="E117" s="476" t="s">
        <v>707</v>
      </c>
      <c r="F117" s="294"/>
      <c r="G117" s="295"/>
      <c r="H117" s="470">
        <v>889066</v>
      </c>
      <c r="I117" s="471"/>
      <c r="J117" s="485">
        <v>889066</v>
      </c>
      <c r="K117" s="496">
        <v>164756</v>
      </c>
      <c r="L117" s="475">
        <v>18.53</v>
      </c>
    </row>
    <row r="118" spans="1:12" ht="13.7" customHeight="1" x14ac:dyDescent="0.25">
      <c r="A118" s="238"/>
      <c r="B118" s="239"/>
      <c r="C118" s="241"/>
      <c r="D118" s="285"/>
      <c r="E118" s="483" t="s">
        <v>708</v>
      </c>
      <c r="F118" s="286"/>
      <c r="G118" s="287"/>
      <c r="H118" s="470">
        <v>1000000</v>
      </c>
      <c r="I118" s="471"/>
      <c r="J118" s="485">
        <v>1000000</v>
      </c>
      <c r="K118" s="485">
        <v>0</v>
      </c>
      <c r="L118" s="473">
        <v>0</v>
      </c>
    </row>
    <row r="119" spans="1:12" ht="13.7" customHeight="1" x14ac:dyDescent="0.25">
      <c r="A119" s="238"/>
      <c r="B119" s="239"/>
      <c r="C119" s="241"/>
      <c r="D119" s="306"/>
      <c r="E119" s="469" t="s">
        <v>703</v>
      </c>
      <c r="F119" s="290"/>
      <c r="G119" s="291"/>
      <c r="H119" s="470">
        <v>0</v>
      </c>
      <c r="I119" s="471"/>
      <c r="J119" s="485">
        <v>7583</v>
      </c>
      <c r="K119" s="485">
        <v>7583</v>
      </c>
      <c r="L119" s="473">
        <v>100</v>
      </c>
    </row>
    <row r="120" spans="1:12" ht="13.7" customHeight="1" x14ac:dyDescent="0.25">
      <c r="A120" s="238"/>
      <c r="B120" s="239"/>
      <c r="C120" s="241"/>
      <c r="D120" s="499" t="s">
        <v>643</v>
      </c>
      <c r="E120" s="334"/>
      <c r="F120" s="334"/>
      <c r="G120" s="344"/>
      <c r="H120" s="465">
        <v>132190484</v>
      </c>
      <c r="I120" s="466"/>
      <c r="J120" s="490">
        <v>144441584</v>
      </c>
      <c r="K120" s="490">
        <v>2753097</v>
      </c>
      <c r="L120" s="500">
        <v>1.91</v>
      </c>
    </row>
    <row r="121" spans="1:12" ht="13.7" customHeight="1" x14ac:dyDescent="0.25">
      <c r="A121" s="501" t="s">
        <v>0</v>
      </c>
      <c r="B121" s="320"/>
      <c r="C121" s="320"/>
      <c r="D121" s="316"/>
      <c r="E121" s="483" t="s">
        <v>709</v>
      </c>
      <c r="F121" s="272"/>
      <c r="G121" s="273"/>
      <c r="H121" s="470">
        <v>24500000</v>
      </c>
      <c r="I121" s="471"/>
      <c r="J121" s="485">
        <v>25450000</v>
      </c>
      <c r="K121" s="485">
        <v>9989</v>
      </c>
      <c r="L121" s="473">
        <v>0.04</v>
      </c>
    </row>
    <row r="122" spans="1:12" ht="13.7" customHeight="1" x14ac:dyDescent="0.25">
      <c r="A122" s="319"/>
      <c r="B122" s="320"/>
      <c r="C122" s="320"/>
      <c r="D122" s="316"/>
      <c r="E122" s="469" t="s">
        <v>710</v>
      </c>
      <c r="F122" s="261"/>
      <c r="G122" s="262"/>
      <c r="H122" s="470">
        <v>3000000</v>
      </c>
      <c r="I122" s="471"/>
      <c r="J122" s="485">
        <v>3000000</v>
      </c>
      <c r="K122" s="485">
        <v>0</v>
      </c>
      <c r="L122" s="473">
        <v>0</v>
      </c>
    </row>
    <row r="123" spans="1:12" ht="13.7" customHeight="1" x14ac:dyDescent="0.25">
      <c r="A123" s="319"/>
      <c r="B123" s="320"/>
      <c r="C123" s="320"/>
      <c r="D123" s="316"/>
      <c r="E123" s="474" t="s">
        <v>711</v>
      </c>
      <c r="F123" s="266"/>
      <c r="G123" s="267"/>
      <c r="H123" s="470">
        <v>4000000</v>
      </c>
      <c r="I123" s="471"/>
      <c r="J123" s="485">
        <v>4300000</v>
      </c>
      <c r="K123" s="485">
        <v>895</v>
      </c>
      <c r="L123" s="475">
        <v>0.02</v>
      </c>
    </row>
    <row r="124" spans="1:12" ht="13.7" customHeight="1" x14ac:dyDescent="0.25">
      <c r="A124" s="319"/>
      <c r="B124" s="320"/>
      <c r="C124" s="320"/>
      <c r="D124" s="316"/>
      <c r="E124" s="476" t="s">
        <v>712</v>
      </c>
      <c r="F124" s="249"/>
      <c r="G124" s="250"/>
      <c r="H124" s="470">
        <v>1657446</v>
      </c>
      <c r="I124" s="471"/>
      <c r="J124" s="485">
        <v>1216468</v>
      </c>
      <c r="K124" s="485">
        <v>27000</v>
      </c>
      <c r="L124" s="473">
        <v>2.2200000000000002</v>
      </c>
    </row>
    <row r="125" spans="1:12" ht="13.7" customHeight="1" x14ac:dyDescent="0.25">
      <c r="A125" s="319"/>
      <c r="B125" s="320"/>
      <c r="C125" s="320"/>
      <c r="D125" s="316"/>
      <c r="E125" s="483" t="s">
        <v>713</v>
      </c>
      <c r="F125" s="272"/>
      <c r="G125" s="273"/>
      <c r="H125" s="470">
        <v>200000</v>
      </c>
      <c r="I125" s="471"/>
      <c r="J125" s="485">
        <v>200000</v>
      </c>
      <c r="K125" s="485">
        <v>0</v>
      </c>
      <c r="L125" s="475">
        <v>0</v>
      </c>
    </row>
    <row r="126" spans="1:12" ht="13.7" customHeight="1" x14ac:dyDescent="0.25">
      <c r="A126" s="319"/>
      <c r="B126" s="320"/>
      <c r="C126" s="320"/>
      <c r="D126" s="316"/>
      <c r="E126" s="469" t="s">
        <v>714</v>
      </c>
      <c r="F126" s="261"/>
      <c r="G126" s="262"/>
      <c r="H126" s="470">
        <v>0</v>
      </c>
      <c r="I126" s="471"/>
      <c r="J126" s="485">
        <v>350000</v>
      </c>
      <c r="K126" s="485">
        <v>0</v>
      </c>
      <c r="L126" s="473">
        <v>0</v>
      </c>
    </row>
    <row r="127" spans="1:12" ht="13.7" customHeight="1" x14ac:dyDescent="0.25">
      <c r="A127" s="319"/>
      <c r="B127" s="320"/>
      <c r="C127" s="320"/>
      <c r="D127" s="316"/>
      <c r="E127" s="474" t="s">
        <v>715</v>
      </c>
      <c r="F127" s="266"/>
      <c r="G127" s="267"/>
      <c r="H127" s="470">
        <v>0</v>
      </c>
      <c r="I127" s="471"/>
      <c r="J127" s="485">
        <v>15000</v>
      </c>
      <c r="K127" s="485">
        <v>0</v>
      </c>
      <c r="L127" s="473">
        <v>0</v>
      </c>
    </row>
    <row r="128" spans="1:12" ht="13.7" customHeight="1" x14ac:dyDescent="0.25">
      <c r="A128" s="319"/>
      <c r="B128" s="320"/>
      <c r="C128" s="320"/>
      <c r="D128" s="316"/>
      <c r="E128" s="476" t="s">
        <v>716</v>
      </c>
      <c r="F128" s="249"/>
      <c r="G128" s="250"/>
      <c r="H128" s="470">
        <v>1300000</v>
      </c>
      <c r="I128" s="471"/>
      <c r="J128" s="485">
        <v>1300000</v>
      </c>
      <c r="K128" s="485">
        <v>128317</v>
      </c>
      <c r="L128" s="475">
        <v>9.8699999999999992</v>
      </c>
    </row>
    <row r="129" spans="1:12" ht="13.7" customHeight="1" x14ac:dyDescent="0.25">
      <c r="A129" s="319"/>
      <c r="B129" s="320"/>
      <c r="C129" s="320"/>
      <c r="D129" s="316"/>
      <c r="E129" s="483" t="s">
        <v>717</v>
      </c>
      <c r="F129" s="272"/>
      <c r="G129" s="273"/>
      <c r="H129" s="470">
        <v>400000</v>
      </c>
      <c r="I129" s="471"/>
      <c r="J129" s="485">
        <v>400000</v>
      </c>
      <c r="K129" s="485">
        <v>0</v>
      </c>
      <c r="L129" s="473">
        <v>0</v>
      </c>
    </row>
    <row r="130" spans="1:12" ht="13.7" customHeight="1" x14ac:dyDescent="0.25">
      <c r="A130" s="319"/>
      <c r="B130" s="320"/>
      <c r="C130" s="320"/>
      <c r="D130" s="316"/>
      <c r="E130" s="469" t="s">
        <v>718</v>
      </c>
      <c r="F130" s="261"/>
      <c r="G130" s="262"/>
      <c r="H130" s="470">
        <v>0</v>
      </c>
      <c r="I130" s="471"/>
      <c r="J130" s="485">
        <v>300000</v>
      </c>
      <c r="K130" s="485">
        <v>0</v>
      </c>
      <c r="L130" s="473">
        <v>0</v>
      </c>
    </row>
    <row r="131" spans="1:12" ht="13.7" customHeight="1" x14ac:dyDescent="0.25">
      <c r="A131" s="319"/>
      <c r="B131" s="320"/>
      <c r="C131" s="320"/>
      <c r="D131" s="316"/>
      <c r="E131" s="474" t="s">
        <v>719</v>
      </c>
      <c r="F131" s="266"/>
      <c r="G131" s="267"/>
      <c r="H131" s="470">
        <v>547462</v>
      </c>
      <c r="I131" s="471"/>
      <c r="J131" s="485">
        <v>1389186</v>
      </c>
      <c r="K131" s="485">
        <v>0</v>
      </c>
      <c r="L131" s="475">
        <v>0</v>
      </c>
    </row>
    <row r="132" spans="1:12" ht="13.7" customHeight="1" x14ac:dyDescent="0.25">
      <c r="A132" s="319"/>
      <c r="B132" s="320"/>
      <c r="C132" s="320"/>
      <c r="D132" s="316"/>
      <c r="E132" s="476" t="s">
        <v>720</v>
      </c>
      <c r="F132" s="249"/>
      <c r="G132" s="250"/>
      <c r="H132" s="470">
        <v>410000</v>
      </c>
      <c r="I132" s="471"/>
      <c r="J132" s="485">
        <v>420000</v>
      </c>
      <c r="K132" s="485">
        <v>0</v>
      </c>
      <c r="L132" s="473">
        <v>0</v>
      </c>
    </row>
    <row r="133" spans="1:12" ht="13.7" customHeight="1" x14ac:dyDescent="0.25">
      <c r="A133" s="319"/>
      <c r="B133" s="320"/>
      <c r="C133" s="320"/>
      <c r="D133" s="316"/>
      <c r="E133" s="483" t="s">
        <v>721</v>
      </c>
      <c r="F133" s="272"/>
      <c r="G133" s="273"/>
      <c r="H133" s="470">
        <v>70000</v>
      </c>
      <c r="I133" s="471"/>
      <c r="J133" s="485">
        <v>40000</v>
      </c>
      <c r="K133" s="485">
        <v>0</v>
      </c>
      <c r="L133" s="475">
        <v>0</v>
      </c>
    </row>
    <row r="134" spans="1:12" ht="13.7" customHeight="1" x14ac:dyDescent="0.25">
      <c r="A134" s="319"/>
      <c r="B134" s="320"/>
      <c r="C134" s="320"/>
      <c r="D134" s="316"/>
      <c r="E134" s="469" t="s">
        <v>722</v>
      </c>
      <c r="F134" s="261"/>
      <c r="G134" s="262"/>
      <c r="H134" s="470">
        <v>330000</v>
      </c>
      <c r="I134" s="471"/>
      <c r="J134" s="496">
        <v>330000</v>
      </c>
      <c r="K134" s="496">
        <v>42010</v>
      </c>
      <c r="L134" s="473">
        <v>12.73</v>
      </c>
    </row>
    <row r="135" spans="1:12" ht="13.7" customHeight="1" x14ac:dyDescent="0.25">
      <c r="A135" s="319"/>
      <c r="B135" s="320"/>
      <c r="C135" s="320"/>
      <c r="D135" s="316"/>
      <c r="E135" s="474" t="s">
        <v>723</v>
      </c>
      <c r="F135" s="266"/>
      <c r="G135" s="267"/>
      <c r="H135" s="470">
        <v>60000</v>
      </c>
      <c r="I135" s="471"/>
      <c r="J135" s="485">
        <v>60000</v>
      </c>
      <c r="K135" s="485">
        <v>18870</v>
      </c>
      <c r="L135" s="473">
        <v>31.45</v>
      </c>
    </row>
    <row r="136" spans="1:12" ht="13.7" customHeight="1" x14ac:dyDescent="0.25">
      <c r="A136" s="319"/>
      <c r="B136" s="320"/>
      <c r="C136" s="320"/>
      <c r="D136" s="316"/>
      <c r="E136" s="476" t="s">
        <v>724</v>
      </c>
      <c r="F136" s="249"/>
      <c r="G136" s="250"/>
      <c r="H136" s="470">
        <v>50000</v>
      </c>
      <c r="I136" s="471"/>
      <c r="J136" s="485">
        <v>170000</v>
      </c>
      <c r="K136" s="485">
        <v>1630</v>
      </c>
      <c r="L136" s="475">
        <v>0.96</v>
      </c>
    </row>
    <row r="137" spans="1:12" ht="13.7" customHeight="1" x14ac:dyDescent="0.25">
      <c r="A137" s="319"/>
      <c r="B137" s="320"/>
      <c r="C137" s="320"/>
      <c r="D137" s="316"/>
      <c r="E137" s="483" t="s">
        <v>725</v>
      </c>
      <c r="F137" s="272"/>
      <c r="G137" s="273"/>
      <c r="H137" s="470">
        <v>0</v>
      </c>
      <c r="I137" s="471"/>
      <c r="J137" s="485">
        <v>1000000</v>
      </c>
      <c r="K137" s="485">
        <v>0</v>
      </c>
      <c r="L137" s="473">
        <v>0</v>
      </c>
    </row>
    <row r="138" spans="1:12" ht="13.7" customHeight="1" x14ac:dyDescent="0.25">
      <c r="A138" s="319"/>
      <c r="B138" s="320"/>
      <c r="C138" s="320"/>
      <c r="D138" s="316"/>
      <c r="E138" s="469" t="s">
        <v>726</v>
      </c>
      <c r="F138" s="261"/>
      <c r="G138" s="262"/>
      <c r="H138" s="470">
        <v>14201166</v>
      </c>
      <c r="I138" s="471"/>
      <c r="J138" s="485">
        <v>14814408</v>
      </c>
      <c r="K138" s="485">
        <v>117202</v>
      </c>
      <c r="L138" s="473">
        <v>0.79</v>
      </c>
    </row>
    <row r="139" spans="1:12" ht="13.7" customHeight="1" x14ac:dyDescent="0.25">
      <c r="A139" s="319"/>
      <c r="B139" s="320"/>
      <c r="C139" s="320"/>
      <c r="D139" s="316"/>
      <c r="E139" s="474" t="s">
        <v>727</v>
      </c>
      <c r="F139" s="266"/>
      <c r="G139" s="267"/>
      <c r="H139" s="470">
        <v>150000</v>
      </c>
      <c r="I139" s="471"/>
      <c r="J139" s="485">
        <v>66000</v>
      </c>
      <c r="K139" s="485">
        <v>360</v>
      </c>
      <c r="L139" s="475">
        <v>0.55000000000000004</v>
      </c>
    </row>
    <row r="140" spans="1:12" ht="13.7" customHeight="1" x14ac:dyDescent="0.25">
      <c r="A140" s="319"/>
      <c r="B140" s="320"/>
      <c r="C140" s="320"/>
      <c r="D140" s="316"/>
      <c r="E140" s="476" t="s">
        <v>728</v>
      </c>
      <c r="F140" s="249"/>
      <c r="G140" s="250"/>
      <c r="H140" s="470">
        <v>28884633</v>
      </c>
      <c r="I140" s="471"/>
      <c r="J140" s="485">
        <v>32936313</v>
      </c>
      <c r="K140" s="485">
        <v>356188</v>
      </c>
      <c r="L140" s="473">
        <v>1.08</v>
      </c>
    </row>
    <row r="141" spans="1:12" ht="13.7" customHeight="1" x14ac:dyDescent="0.25">
      <c r="A141" s="319"/>
      <c r="B141" s="320"/>
      <c r="C141" s="320"/>
      <c r="D141" s="316"/>
      <c r="E141" s="483" t="s">
        <v>729</v>
      </c>
      <c r="F141" s="272"/>
      <c r="G141" s="273"/>
      <c r="H141" s="470">
        <v>25000</v>
      </c>
      <c r="I141" s="471"/>
      <c r="J141" s="485">
        <v>25000</v>
      </c>
      <c r="K141" s="485">
        <v>8047</v>
      </c>
      <c r="L141" s="475">
        <v>32.19</v>
      </c>
    </row>
    <row r="142" spans="1:12" ht="13.7" customHeight="1" x14ac:dyDescent="0.25">
      <c r="A142" s="319"/>
      <c r="B142" s="320"/>
      <c r="C142" s="320"/>
      <c r="D142" s="316"/>
      <c r="E142" s="469" t="s">
        <v>730</v>
      </c>
      <c r="F142" s="261"/>
      <c r="G142" s="262"/>
      <c r="H142" s="470">
        <v>10775349</v>
      </c>
      <c r="I142" s="471"/>
      <c r="J142" s="485">
        <v>11556656</v>
      </c>
      <c r="K142" s="485">
        <v>0</v>
      </c>
      <c r="L142" s="473">
        <v>0</v>
      </c>
    </row>
    <row r="143" spans="1:12" ht="13.7" customHeight="1" x14ac:dyDescent="0.25">
      <c r="A143" s="319"/>
      <c r="B143" s="320"/>
      <c r="C143" s="320"/>
      <c r="D143" s="316"/>
      <c r="E143" s="474" t="s">
        <v>731</v>
      </c>
      <c r="F143" s="266"/>
      <c r="G143" s="267"/>
      <c r="H143" s="470">
        <v>100000</v>
      </c>
      <c r="I143" s="471"/>
      <c r="J143" s="485">
        <v>300000</v>
      </c>
      <c r="K143" s="485">
        <v>0</v>
      </c>
      <c r="L143" s="502">
        <v>0</v>
      </c>
    </row>
    <row r="144" spans="1:12" ht="13.7" customHeight="1" x14ac:dyDescent="0.25">
      <c r="A144" s="319"/>
      <c r="B144" s="320"/>
      <c r="C144" s="320"/>
      <c r="D144" s="316"/>
      <c r="E144" s="476" t="s">
        <v>732</v>
      </c>
      <c r="F144" s="249"/>
      <c r="G144" s="250"/>
      <c r="H144" s="470">
        <v>13154692</v>
      </c>
      <c r="I144" s="471"/>
      <c r="J144" s="485">
        <v>15167530</v>
      </c>
      <c r="K144" s="485">
        <v>683018</v>
      </c>
      <c r="L144" s="475">
        <v>4.5</v>
      </c>
    </row>
    <row r="145" spans="1:12" ht="13.7" customHeight="1" x14ac:dyDescent="0.25">
      <c r="A145" s="319"/>
      <c r="B145" s="320"/>
      <c r="C145" s="320"/>
      <c r="D145" s="316"/>
      <c r="E145" s="483" t="s">
        <v>733</v>
      </c>
      <c r="F145" s="272"/>
      <c r="G145" s="273"/>
      <c r="H145" s="470">
        <v>20000</v>
      </c>
      <c r="I145" s="471"/>
      <c r="J145" s="485">
        <v>20000</v>
      </c>
      <c r="K145" s="485">
        <v>0</v>
      </c>
      <c r="L145" s="473">
        <v>0</v>
      </c>
    </row>
    <row r="146" spans="1:12" ht="13.7" customHeight="1" x14ac:dyDescent="0.25">
      <c r="A146" s="319"/>
      <c r="B146" s="320"/>
      <c r="C146" s="320"/>
      <c r="D146" s="316"/>
      <c r="E146" s="469" t="s">
        <v>734</v>
      </c>
      <c r="F146" s="261"/>
      <c r="G146" s="262"/>
      <c r="H146" s="470">
        <v>20000</v>
      </c>
      <c r="I146" s="471"/>
      <c r="J146" s="485">
        <v>45000</v>
      </c>
      <c r="K146" s="485">
        <v>416</v>
      </c>
      <c r="L146" s="473">
        <v>0.92</v>
      </c>
    </row>
    <row r="147" spans="1:12" ht="13.7" customHeight="1" x14ac:dyDescent="0.25">
      <c r="A147" s="319"/>
      <c r="B147" s="320"/>
      <c r="C147" s="320"/>
      <c r="D147" s="316"/>
      <c r="E147" s="474" t="s">
        <v>735</v>
      </c>
      <c r="F147" s="266"/>
      <c r="G147" s="267"/>
      <c r="H147" s="470">
        <v>120000</v>
      </c>
      <c r="I147" s="471"/>
      <c r="J147" s="485">
        <v>140000</v>
      </c>
      <c r="K147" s="485">
        <v>0</v>
      </c>
      <c r="L147" s="475">
        <v>0</v>
      </c>
    </row>
    <row r="148" spans="1:12" ht="13.7" customHeight="1" x14ac:dyDescent="0.25">
      <c r="A148" s="319"/>
      <c r="B148" s="320"/>
      <c r="C148" s="320"/>
      <c r="D148" s="316"/>
      <c r="E148" s="476" t="s">
        <v>736</v>
      </c>
      <c r="F148" s="249"/>
      <c r="G148" s="250"/>
      <c r="H148" s="470">
        <v>2000000</v>
      </c>
      <c r="I148" s="471"/>
      <c r="J148" s="485">
        <v>2700000</v>
      </c>
      <c r="K148" s="485">
        <v>1250941</v>
      </c>
      <c r="L148" s="473">
        <v>46.33</v>
      </c>
    </row>
    <row r="149" spans="1:12" ht="13.7" customHeight="1" x14ac:dyDescent="0.25">
      <c r="A149" s="319"/>
      <c r="B149" s="320"/>
      <c r="C149" s="320"/>
      <c r="D149" s="316"/>
      <c r="E149" s="483" t="s">
        <v>737</v>
      </c>
      <c r="F149" s="272"/>
      <c r="G149" s="273"/>
      <c r="H149" s="470">
        <v>0</v>
      </c>
      <c r="I149" s="471"/>
      <c r="J149" s="485">
        <v>16000</v>
      </c>
      <c r="K149" s="485">
        <v>0</v>
      </c>
      <c r="L149" s="475">
        <v>0</v>
      </c>
    </row>
    <row r="150" spans="1:12" ht="13.7" customHeight="1" x14ac:dyDescent="0.25">
      <c r="A150" s="319"/>
      <c r="B150" s="320"/>
      <c r="C150" s="320"/>
      <c r="D150" s="316"/>
      <c r="E150" s="469" t="s">
        <v>738</v>
      </c>
      <c r="F150" s="261"/>
      <c r="G150" s="262"/>
      <c r="H150" s="470">
        <v>0</v>
      </c>
      <c r="I150" s="471"/>
      <c r="J150" s="485">
        <v>15000</v>
      </c>
      <c r="K150" s="485">
        <v>0</v>
      </c>
      <c r="L150" s="473">
        <v>0</v>
      </c>
    </row>
    <row r="151" spans="1:12" ht="13.7" customHeight="1" x14ac:dyDescent="0.25">
      <c r="A151" s="319"/>
      <c r="B151" s="320"/>
      <c r="C151" s="320"/>
      <c r="D151" s="316"/>
      <c r="E151" s="474" t="s">
        <v>739</v>
      </c>
      <c r="F151" s="266"/>
      <c r="G151" s="267"/>
      <c r="H151" s="470">
        <v>47545</v>
      </c>
      <c r="I151" s="471"/>
      <c r="J151" s="496">
        <v>47545</v>
      </c>
      <c r="K151" s="496">
        <v>0</v>
      </c>
      <c r="L151" s="473">
        <v>0</v>
      </c>
    </row>
    <row r="152" spans="1:12" ht="13.7" customHeight="1" x14ac:dyDescent="0.25">
      <c r="A152" s="324"/>
      <c r="B152" s="325"/>
      <c r="C152" s="325"/>
      <c r="D152" s="363"/>
      <c r="E152" s="483" t="s">
        <v>740</v>
      </c>
      <c r="F152" s="272"/>
      <c r="G152" s="273"/>
      <c r="H152" s="470">
        <v>30000</v>
      </c>
      <c r="I152" s="471"/>
      <c r="J152" s="485">
        <v>5000</v>
      </c>
      <c r="K152" s="485">
        <v>600</v>
      </c>
      <c r="L152" s="475">
        <v>12</v>
      </c>
    </row>
    <row r="153" spans="1:12" ht="13.7" customHeight="1" x14ac:dyDescent="0.25">
      <c r="A153" s="503"/>
      <c r="B153" s="504"/>
      <c r="C153" s="504"/>
      <c r="D153" s="505"/>
      <c r="E153" s="469" t="s">
        <v>741</v>
      </c>
      <c r="F153" s="261"/>
      <c r="G153" s="262"/>
      <c r="H153" s="470">
        <v>20090400</v>
      </c>
      <c r="I153" s="471"/>
      <c r="J153" s="485">
        <v>20332848</v>
      </c>
      <c r="K153" s="485">
        <v>46646</v>
      </c>
      <c r="L153" s="473">
        <v>0.23</v>
      </c>
    </row>
    <row r="154" spans="1:12" ht="13.7" customHeight="1" x14ac:dyDescent="0.25">
      <c r="A154" s="319"/>
      <c r="B154" s="320"/>
      <c r="C154" s="320"/>
      <c r="D154" s="316"/>
      <c r="E154" s="469" t="s">
        <v>742</v>
      </c>
      <c r="F154" s="261"/>
      <c r="G154" s="262"/>
      <c r="H154" s="470">
        <v>4000000</v>
      </c>
      <c r="I154" s="471"/>
      <c r="J154" s="485">
        <v>4000000</v>
      </c>
      <c r="K154" s="485">
        <v>0</v>
      </c>
      <c r="L154" s="473">
        <v>0</v>
      </c>
    </row>
    <row r="155" spans="1:12" ht="13.7" customHeight="1" x14ac:dyDescent="0.25">
      <c r="A155" s="319"/>
      <c r="B155" s="320"/>
      <c r="C155" s="320"/>
      <c r="D155" s="316"/>
      <c r="E155" s="469" t="s">
        <v>743</v>
      </c>
      <c r="F155" s="261"/>
      <c r="G155" s="262"/>
      <c r="H155" s="470">
        <v>2046791</v>
      </c>
      <c r="I155" s="471"/>
      <c r="J155" s="485">
        <v>2252660</v>
      </c>
      <c r="K155" s="485">
        <v>0</v>
      </c>
      <c r="L155" s="475">
        <v>0</v>
      </c>
    </row>
    <row r="156" spans="1:12" ht="13.7" customHeight="1" x14ac:dyDescent="0.25">
      <c r="A156" s="319"/>
      <c r="B156" s="320"/>
      <c r="C156" s="320"/>
      <c r="D156" s="316"/>
      <c r="E156" s="469" t="s">
        <v>744</v>
      </c>
      <c r="F156" s="261"/>
      <c r="G156" s="262"/>
      <c r="H156" s="470">
        <v>0</v>
      </c>
      <c r="I156" s="471"/>
      <c r="J156" s="485">
        <v>60970</v>
      </c>
      <c r="K156" s="485">
        <v>60970</v>
      </c>
      <c r="L156" s="473">
        <v>100</v>
      </c>
    </row>
    <row r="157" spans="1:12" ht="13.7" customHeight="1" x14ac:dyDescent="0.25">
      <c r="A157" s="284" t="s">
        <v>0</v>
      </c>
      <c r="B157" s="239"/>
      <c r="C157" s="487" t="s">
        <v>125</v>
      </c>
      <c r="D157" s="290"/>
      <c r="E157" s="290"/>
      <c r="F157" s="290"/>
      <c r="G157" s="291"/>
      <c r="H157" s="460">
        <v>60000</v>
      </c>
      <c r="I157" s="461"/>
      <c r="J157" s="488">
        <v>60000</v>
      </c>
      <c r="K157" s="488">
        <v>170</v>
      </c>
      <c r="L157" s="479">
        <v>0.28000000000000003</v>
      </c>
    </row>
    <row r="158" spans="1:12" ht="13.7" customHeight="1" x14ac:dyDescent="0.25">
      <c r="A158" s="238"/>
      <c r="B158" s="239"/>
      <c r="C158" s="313" t="s">
        <v>0</v>
      </c>
      <c r="D158" s="482" t="s">
        <v>639</v>
      </c>
      <c r="E158" s="290"/>
      <c r="F158" s="290"/>
      <c r="G158" s="291"/>
      <c r="H158" s="465">
        <v>60000</v>
      </c>
      <c r="I158" s="466"/>
      <c r="J158" s="490">
        <v>60000</v>
      </c>
      <c r="K158" s="490">
        <v>170</v>
      </c>
      <c r="L158" s="477">
        <v>0.28000000000000003</v>
      </c>
    </row>
    <row r="159" spans="1:12" ht="13.7" customHeight="1" x14ac:dyDescent="0.25">
      <c r="A159" s="238"/>
      <c r="B159" s="239"/>
      <c r="C159" s="334"/>
      <c r="D159" s="311" t="s">
        <v>0</v>
      </c>
      <c r="E159" s="469" t="s">
        <v>745</v>
      </c>
      <c r="F159" s="290"/>
      <c r="G159" s="291"/>
      <c r="H159" s="470">
        <v>60000</v>
      </c>
      <c r="I159" s="471"/>
      <c r="J159" s="485">
        <v>60000</v>
      </c>
      <c r="K159" s="485">
        <v>170</v>
      </c>
      <c r="L159" s="473">
        <v>0.28000000000000003</v>
      </c>
    </row>
    <row r="160" spans="1:12" ht="13.7" customHeight="1" x14ac:dyDescent="0.25">
      <c r="A160" s="238"/>
      <c r="B160" s="239"/>
      <c r="C160" s="487" t="s">
        <v>127</v>
      </c>
      <c r="D160" s="290"/>
      <c r="E160" s="290"/>
      <c r="F160" s="290"/>
      <c r="G160" s="291"/>
      <c r="H160" s="460">
        <v>17515005</v>
      </c>
      <c r="I160" s="461"/>
      <c r="J160" s="488">
        <v>17746139</v>
      </c>
      <c r="K160" s="488">
        <v>261357</v>
      </c>
      <c r="L160" s="463">
        <v>1.47</v>
      </c>
    </row>
    <row r="161" spans="1:12" ht="13.7" customHeight="1" x14ac:dyDescent="0.25">
      <c r="A161" s="238"/>
      <c r="B161" s="239"/>
      <c r="C161" s="313" t="s">
        <v>0</v>
      </c>
      <c r="D161" s="482" t="s">
        <v>639</v>
      </c>
      <c r="E161" s="290"/>
      <c r="F161" s="290"/>
      <c r="G161" s="291"/>
      <c r="H161" s="465">
        <v>36205</v>
      </c>
      <c r="I161" s="466"/>
      <c r="J161" s="490">
        <v>36205</v>
      </c>
      <c r="K161" s="490">
        <v>0</v>
      </c>
      <c r="L161" s="468">
        <v>0</v>
      </c>
    </row>
    <row r="162" spans="1:12" ht="13.7" customHeight="1" x14ac:dyDescent="0.25">
      <c r="A162" s="238"/>
      <c r="B162" s="239"/>
      <c r="C162" s="239"/>
      <c r="D162" s="506" t="s">
        <v>0</v>
      </c>
      <c r="E162" s="469" t="s">
        <v>746</v>
      </c>
      <c r="F162" s="290"/>
      <c r="G162" s="291"/>
      <c r="H162" s="470">
        <v>36205</v>
      </c>
      <c r="I162" s="471"/>
      <c r="J162" s="485">
        <v>36205</v>
      </c>
      <c r="K162" s="485">
        <v>0</v>
      </c>
      <c r="L162" s="473">
        <v>0</v>
      </c>
    </row>
    <row r="163" spans="1:12" ht="13.7" customHeight="1" x14ac:dyDescent="0.25">
      <c r="A163" s="238"/>
      <c r="B163" s="239"/>
      <c r="C163" s="239"/>
      <c r="D163" s="482" t="s">
        <v>643</v>
      </c>
      <c r="E163" s="290"/>
      <c r="F163" s="290"/>
      <c r="G163" s="291"/>
      <c r="H163" s="465">
        <v>17478800</v>
      </c>
      <c r="I163" s="466"/>
      <c r="J163" s="490">
        <v>17709934</v>
      </c>
      <c r="K163" s="490">
        <v>261357</v>
      </c>
      <c r="L163" s="468">
        <v>1.48</v>
      </c>
    </row>
    <row r="164" spans="1:12" ht="24.95" customHeight="1" x14ac:dyDescent="0.25">
      <c r="A164" s="238"/>
      <c r="B164" s="239"/>
      <c r="C164" s="239"/>
      <c r="D164" s="274" t="s">
        <v>0</v>
      </c>
      <c r="E164" s="469" t="s">
        <v>747</v>
      </c>
      <c r="F164" s="261"/>
      <c r="G164" s="262"/>
      <c r="H164" s="470">
        <v>17478800</v>
      </c>
      <c r="I164" s="471"/>
      <c r="J164" s="485">
        <v>17478800</v>
      </c>
      <c r="K164" s="485">
        <v>30223</v>
      </c>
      <c r="L164" s="473">
        <v>0.17</v>
      </c>
    </row>
    <row r="165" spans="1:12" ht="13.7" customHeight="1" x14ac:dyDescent="0.25">
      <c r="A165" s="238"/>
      <c r="B165" s="239"/>
      <c r="C165" s="334"/>
      <c r="D165" s="258"/>
      <c r="E165" s="469" t="s">
        <v>744</v>
      </c>
      <c r="F165" s="261"/>
      <c r="G165" s="262"/>
      <c r="H165" s="470">
        <v>0</v>
      </c>
      <c r="I165" s="471"/>
      <c r="J165" s="485">
        <v>231134</v>
      </c>
      <c r="K165" s="485">
        <v>231134</v>
      </c>
      <c r="L165" s="475">
        <v>100</v>
      </c>
    </row>
    <row r="166" spans="1:12" ht="13.7" customHeight="1" x14ac:dyDescent="0.25">
      <c r="A166" s="238"/>
      <c r="B166" s="239"/>
      <c r="C166" s="487" t="s">
        <v>130</v>
      </c>
      <c r="D166" s="261"/>
      <c r="E166" s="261"/>
      <c r="F166" s="261"/>
      <c r="G166" s="262"/>
      <c r="H166" s="460">
        <v>4708782</v>
      </c>
      <c r="I166" s="461"/>
      <c r="J166" s="488">
        <v>4708782</v>
      </c>
      <c r="K166" s="488">
        <v>20459</v>
      </c>
      <c r="L166" s="479">
        <v>0.43</v>
      </c>
    </row>
    <row r="167" spans="1:12" ht="13.7" customHeight="1" x14ac:dyDescent="0.25">
      <c r="A167" s="238"/>
      <c r="B167" s="239"/>
      <c r="C167" s="313" t="s">
        <v>0</v>
      </c>
      <c r="D167" s="482" t="s">
        <v>639</v>
      </c>
      <c r="E167" s="261"/>
      <c r="F167" s="261"/>
      <c r="G167" s="262"/>
      <c r="H167" s="465">
        <v>506782</v>
      </c>
      <c r="I167" s="466"/>
      <c r="J167" s="494">
        <v>506782</v>
      </c>
      <c r="K167" s="494">
        <v>20459</v>
      </c>
      <c r="L167" s="477">
        <v>4.04</v>
      </c>
    </row>
    <row r="168" spans="1:12" ht="24.95" customHeight="1" x14ac:dyDescent="0.25">
      <c r="A168" s="238"/>
      <c r="B168" s="239"/>
      <c r="C168" s="241"/>
      <c r="D168" s="242"/>
      <c r="E168" s="469" t="s">
        <v>748</v>
      </c>
      <c r="F168" s="261"/>
      <c r="G168" s="262"/>
      <c r="H168" s="470">
        <v>428682</v>
      </c>
      <c r="I168" s="471"/>
      <c r="J168" s="485">
        <v>428682</v>
      </c>
      <c r="K168" s="485">
        <v>16959</v>
      </c>
      <c r="L168" s="473">
        <v>3.96</v>
      </c>
    </row>
    <row r="169" spans="1:12" ht="13.7" customHeight="1" x14ac:dyDescent="0.25">
      <c r="A169" s="238"/>
      <c r="B169" s="239"/>
      <c r="C169" s="241"/>
      <c r="D169" s="242"/>
      <c r="E169" s="469" t="s">
        <v>749</v>
      </c>
      <c r="F169" s="261"/>
      <c r="G169" s="262"/>
      <c r="H169" s="470">
        <v>40000</v>
      </c>
      <c r="I169" s="471"/>
      <c r="J169" s="485">
        <v>40000</v>
      </c>
      <c r="K169" s="485">
        <v>0</v>
      </c>
      <c r="L169" s="475">
        <v>0</v>
      </c>
    </row>
    <row r="170" spans="1:12" ht="13.7" customHeight="1" x14ac:dyDescent="0.25">
      <c r="A170" s="238"/>
      <c r="B170" s="239"/>
      <c r="C170" s="241"/>
      <c r="D170" s="242"/>
      <c r="E170" s="469" t="s">
        <v>750</v>
      </c>
      <c r="F170" s="261"/>
      <c r="G170" s="262"/>
      <c r="H170" s="470">
        <v>20000</v>
      </c>
      <c r="I170" s="471"/>
      <c r="J170" s="485">
        <v>20000</v>
      </c>
      <c r="K170" s="485">
        <v>3500</v>
      </c>
      <c r="L170" s="473">
        <v>17.5</v>
      </c>
    </row>
    <row r="171" spans="1:12" ht="13.7" customHeight="1" x14ac:dyDescent="0.25">
      <c r="A171" s="238"/>
      <c r="B171" s="239"/>
      <c r="C171" s="241"/>
      <c r="D171" s="242"/>
      <c r="E171" s="469" t="s">
        <v>751</v>
      </c>
      <c r="F171" s="261"/>
      <c r="G171" s="262"/>
      <c r="H171" s="470">
        <v>17100</v>
      </c>
      <c r="I171" s="471"/>
      <c r="J171" s="485">
        <v>17100</v>
      </c>
      <c r="K171" s="485">
        <v>0</v>
      </c>
      <c r="L171" s="473">
        <v>0</v>
      </c>
    </row>
    <row r="172" spans="1:12" ht="13.7" customHeight="1" x14ac:dyDescent="0.25">
      <c r="A172" s="238"/>
      <c r="B172" s="239"/>
      <c r="C172" s="241"/>
      <c r="D172" s="258"/>
      <c r="E172" s="469" t="s">
        <v>752</v>
      </c>
      <c r="F172" s="261"/>
      <c r="G172" s="262"/>
      <c r="H172" s="470">
        <v>1000</v>
      </c>
      <c r="I172" s="471"/>
      <c r="J172" s="485">
        <v>1000</v>
      </c>
      <c r="K172" s="485">
        <v>0</v>
      </c>
      <c r="L172" s="475">
        <v>0</v>
      </c>
    </row>
    <row r="173" spans="1:12" ht="13.7" customHeight="1" x14ac:dyDescent="0.25">
      <c r="A173" s="238"/>
      <c r="B173" s="239"/>
      <c r="C173" s="241"/>
      <c r="D173" s="482" t="s">
        <v>643</v>
      </c>
      <c r="E173" s="261"/>
      <c r="F173" s="261"/>
      <c r="G173" s="262"/>
      <c r="H173" s="465">
        <v>4202000</v>
      </c>
      <c r="I173" s="466"/>
      <c r="J173" s="490">
        <v>4202000</v>
      </c>
      <c r="K173" s="490">
        <v>0</v>
      </c>
      <c r="L173" s="468">
        <v>0</v>
      </c>
    </row>
    <row r="174" spans="1:12" ht="13.7" customHeight="1" x14ac:dyDescent="0.25">
      <c r="A174" s="333"/>
      <c r="B174" s="334"/>
      <c r="C174" s="257"/>
      <c r="D174" s="311" t="s">
        <v>0</v>
      </c>
      <c r="E174" s="469" t="s">
        <v>753</v>
      </c>
      <c r="F174" s="261"/>
      <c r="G174" s="262"/>
      <c r="H174" s="470">
        <v>4202000</v>
      </c>
      <c r="I174" s="471"/>
      <c r="J174" s="485">
        <v>4202000</v>
      </c>
      <c r="K174" s="485">
        <v>0</v>
      </c>
      <c r="L174" s="475">
        <v>0</v>
      </c>
    </row>
    <row r="175" spans="1:12" ht="13.7" customHeight="1" x14ac:dyDescent="0.25">
      <c r="A175" s="452" t="s">
        <v>137</v>
      </c>
      <c r="B175" s="453"/>
      <c r="C175" s="453"/>
      <c r="D175" s="453"/>
      <c r="E175" s="453"/>
      <c r="F175" s="453"/>
      <c r="G175" s="454"/>
      <c r="H175" s="455">
        <v>6650101</v>
      </c>
      <c r="I175" s="456"/>
      <c r="J175" s="457">
        <v>7240800</v>
      </c>
      <c r="K175" s="457">
        <v>1381767</v>
      </c>
      <c r="L175" s="458">
        <v>19.079999999999998</v>
      </c>
    </row>
    <row r="176" spans="1:12" ht="13.7" customHeight="1" x14ac:dyDescent="0.25">
      <c r="A176" s="331" t="s">
        <v>0</v>
      </c>
      <c r="B176" s="335"/>
      <c r="C176" s="487" t="s">
        <v>138</v>
      </c>
      <c r="D176" s="261"/>
      <c r="E176" s="261"/>
      <c r="F176" s="261"/>
      <c r="G176" s="262"/>
      <c r="H176" s="460">
        <v>6405101</v>
      </c>
      <c r="I176" s="461"/>
      <c r="J176" s="488">
        <v>6993942</v>
      </c>
      <c r="K176" s="488">
        <v>1379910</v>
      </c>
      <c r="L176" s="479">
        <v>19.73</v>
      </c>
    </row>
    <row r="177" spans="1:12" ht="13.7" customHeight="1" x14ac:dyDescent="0.25">
      <c r="A177" s="300"/>
      <c r="B177" s="241"/>
      <c r="C177" s="313" t="s">
        <v>0</v>
      </c>
      <c r="D177" s="482" t="s">
        <v>639</v>
      </c>
      <c r="E177" s="261"/>
      <c r="F177" s="261"/>
      <c r="G177" s="262"/>
      <c r="H177" s="465">
        <v>6405101</v>
      </c>
      <c r="I177" s="466"/>
      <c r="J177" s="490">
        <v>6960172</v>
      </c>
      <c r="K177" s="490">
        <v>1346140</v>
      </c>
      <c r="L177" s="477">
        <v>19.34</v>
      </c>
    </row>
    <row r="178" spans="1:12" ht="13.7" customHeight="1" x14ac:dyDescent="0.25">
      <c r="A178" s="300"/>
      <c r="B178" s="241"/>
      <c r="C178" s="241"/>
      <c r="D178" s="274" t="s">
        <v>0</v>
      </c>
      <c r="E178" s="469" t="s">
        <v>754</v>
      </c>
      <c r="F178" s="261"/>
      <c r="G178" s="262"/>
      <c r="H178" s="470">
        <v>661200</v>
      </c>
      <c r="I178" s="471"/>
      <c r="J178" s="485">
        <v>661200</v>
      </c>
      <c r="K178" s="485">
        <v>57842</v>
      </c>
      <c r="L178" s="473">
        <v>8.75</v>
      </c>
    </row>
    <row r="179" spans="1:12" ht="13.7" customHeight="1" x14ac:dyDescent="0.25">
      <c r="A179" s="300"/>
      <c r="B179" s="241"/>
      <c r="C179" s="241"/>
      <c r="D179" s="242"/>
      <c r="E179" s="469" t="s">
        <v>755</v>
      </c>
      <c r="F179" s="261"/>
      <c r="G179" s="262"/>
      <c r="H179" s="470">
        <v>600000</v>
      </c>
      <c r="I179" s="471"/>
      <c r="J179" s="485">
        <v>600000</v>
      </c>
      <c r="K179" s="485">
        <v>600000</v>
      </c>
      <c r="L179" s="473">
        <v>100</v>
      </c>
    </row>
    <row r="180" spans="1:12" ht="24.95" customHeight="1" x14ac:dyDescent="0.25">
      <c r="A180" s="300"/>
      <c r="B180" s="241"/>
      <c r="C180" s="241"/>
      <c r="D180" s="242"/>
      <c r="E180" s="469" t="s">
        <v>756</v>
      </c>
      <c r="F180" s="261"/>
      <c r="G180" s="262"/>
      <c r="H180" s="470">
        <v>411644</v>
      </c>
      <c r="I180" s="471"/>
      <c r="J180" s="485">
        <v>411644</v>
      </c>
      <c r="K180" s="485">
        <v>47691</v>
      </c>
      <c r="L180" s="475">
        <v>11.59</v>
      </c>
    </row>
    <row r="181" spans="1:12" ht="24.95" customHeight="1" x14ac:dyDescent="0.25">
      <c r="A181" s="300"/>
      <c r="B181" s="241"/>
      <c r="C181" s="241"/>
      <c r="D181" s="242"/>
      <c r="E181" s="469" t="s">
        <v>757</v>
      </c>
      <c r="F181" s="261"/>
      <c r="G181" s="262"/>
      <c r="H181" s="470">
        <v>482017</v>
      </c>
      <c r="I181" s="471"/>
      <c r="J181" s="485">
        <v>482017</v>
      </c>
      <c r="K181" s="485">
        <v>12717</v>
      </c>
      <c r="L181" s="473">
        <v>2.64</v>
      </c>
    </row>
    <row r="182" spans="1:12" ht="24.95" customHeight="1" x14ac:dyDescent="0.25">
      <c r="A182" s="300"/>
      <c r="B182" s="241"/>
      <c r="C182" s="241"/>
      <c r="D182" s="242"/>
      <c r="E182" s="469" t="s">
        <v>758</v>
      </c>
      <c r="F182" s="261"/>
      <c r="G182" s="262"/>
      <c r="H182" s="470">
        <v>1683240</v>
      </c>
      <c r="I182" s="471"/>
      <c r="J182" s="496">
        <v>1683240</v>
      </c>
      <c r="K182" s="485">
        <v>0</v>
      </c>
      <c r="L182" s="475">
        <v>0</v>
      </c>
    </row>
    <row r="183" spans="1:12" ht="24.95" customHeight="1" x14ac:dyDescent="0.25">
      <c r="A183" s="300"/>
      <c r="B183" s="241"/>
      <c r="C183" s="241"/>
      <c r="D183" s="242"/>
      <c r="E183" s="469" t="s">
        <v>759</v>
      </c>
      <c r="F183" s="261"/>
      <c r="G183" s="262"/>
      <c r="H183" s="470">
        <v>2567000</v>
      </c>
      <c r="I183" s="471"/>
      <c r="J183" s="485">
        <v>2533230</v>
      </c>
      <c r="K183" s="496">
        <v>52142</v>
      </c>
      <c r="L183" s="473">
        <v>2.06</v>
      </c>
    </row>
    <row r="184" spans="1:12" ht="13.7" customHeight="1" x14ac:dyDescent="0.25">
      <c r="A184" s="300"/>
      <c r="B184" s="241"/>
      <c r="C184" s="241"/>
      <c r="D184" s="258"/>
      <c r="E184" s="469" t="s">
        <v>703</v>
      </c>
      <c r="F184" s="261"/>
      <c r="G184" s="262"/>
      <c r="H184" s="470">
        <v>0</v>
      </c>
      <c r="I184" s="471"/>
      <c r="J184" s="485">
        <v>588841</v>
      </c>
      <c r="K184" s="485">
        <v>575748</v>
      </c>
      <c r="L184" s="473">
        <v>97.78</v>
      </c>
    </row>
    <row r="185" spans="1:12" ht="13.7" customHeight="1" x14ac:dyDescent="0.25">
      <c r="A185" s="300"/>
      <c r="B185" s="241"/>
      <c r="C185" s="241"/>
      <c r="D185" s="482" t="s">
        <v>643</v>
      </c>
      <c r="E185" s="290"/>
      <c r="F185" s="290"/>
      <c r="G185" s="291"/>
      <c r="H185" s="465">
        <v>0</v>
      </c>
      <c r="I185" s="466"/>
      <c r="J185" s="490">
        <v>33770</v>
      </c>
      <c r="K185" s="490">
        <v>33770</v>
      </c>
      <c r="L185" s="500">
        <v>100</v>
      </c>
    </row>
    <row r="186" spans="1:12" ht="24.95" customHeight="1" x14ac:dyDescent="0.25">
      <c r="A186" s="284" t="s">
        <v>0</v>
      </c>
      <c r="B186" s="239"/>
      <c r="C186" s="239"/>
      <c r="D186" s="285"/>
      <c r="E186" s="469" t="s">
        <v>760</v>
      </c>
      <c r="F186" s="290"/>
      <c r="G186" s="291"/>
      <c r="H186" s="470">
        <v>0</v>
      </c>
      <c r="I186" s="471"/>
      <c r="J186" s="485">
        <v>33770</v>
      </c>
      <c r="K186" s="485">
        <v>33770</v>
      </c>
      <c r="L186" s="473">
        <v>100</v>
      </c>
    </row>
    <row r="187" spans="1:12" ht="13.7" customHeight="1" x14ac:dyDescent="0.25">
      <c r="A187" s="284" t="s">
        <v>0</v>
      </c>
      <c r="B187" s="239"/>
      <c r="C187" s="487" t="s">
        <v>146</v>
      </c>
      <c r="D187" s="290"/>
      <c r="E187" s="290"/>
      <c r="F187" s="290"/>
      <c r="G187" s="291"/>
      <c r="H187" s="460">
        <v>245000</v>
      </c>
      <c r="I187" s="461"/>
      <c r="J187" s="488">
        <v>246858</v>
      </c>
      <c r="K187" s="488">
        <v>1858</v>
      </c>
      <c r="L187" s="479">
        <v>0.75</v>
      </c>
    </row>
    <row r="188" spans="1:12" ht="13.7" customHeight="1" x14ac:dyDescent="0.25">
      <c r="A188" s="238"/>
      <c r="B188" s="239"/>
      <c r="C188" s="313" t="s">
        <v>0</v>
      </c>
      <c r="D188" s="482" t="s">
        <v>639</v>
      </c>
      <c r="E188" s="290"/>
      <c r="F188" s="290"/>
      <c r="G188" s="291"/>
      <c r="H188" s="465">
        <v>245000</v>
      </c>
      <c r="I188" s="466"/>
      <c r="J188" s="490">
        <v>245000</v>
      </c>
      <c r="K188" s="490">
        <v>0</v>
      </c>
      <c r="L188" s="477">
        <v>0</v>
      </c>
    </row>
    <row r="189" spans="1:12" ht="13.7" customHeight="1" x14ac:dyDescent="0.25">
      <c r="A189" s="238"/>
      <c r="B189" s="239"/>
      <c r="C189" s="239"/>
      <c r="D189" s="274" t="s">
        <v>0</v>
      </c>
      <c r="E189" s="469" t="s">
        <v>761</v>
      </c>
      <c r="F189" s="290"/>
      <c r="G189" s="291"/>
      <c r="H189" s="470">
        <v>100000</v>
      </c>
      <c r="I189" s="471"/>
      <c r="J189" s="485">
        <v>100000</v>
      </c>
      <c r="K189" s="485">
        <v>0</v>
      </c>
      <c r="L189" s="473">
        <v>0</v>
      </c>
    </row>
    <row r="190" spans="1:12" ht="13.7" customHeight="1" x14ac:dyDescent="0.25">
      <c r="A190" s="238"/>
      <c r="B190" s="239"/>
      <c r="C190" s="239"/>
      <c r="D190" s="344"/>
      <c r="E190" s="469" t="s">
        <v>762</v>
      </c>
      <c r="F190" s="290"/>
      <c r="G190" s="291"/>
      <c r="H190" s="470">
        <v>145000</v>
      </c>
      <c r="I190" s="471"/>
      <c r="J190" s="485">
        <v>145000</v>
      </c>
      <c r="K190" s="485">
        <v>0</v>
      </c>
      <c r="L190" s="473">
        <v>0</v>
      </c>
    </row>
    <row r="191" spans="1:12" ht="13.7" customHeight="1" x14ac:dyDescent="0.25">
      <c r="A191" s="238"/>
      <c r="B191" s="239"/>
      <c r="C191" s="239"/>
      <c r="D191" s="482" t="s">
        <v>643</v>
      </c>
      <c r="E191" s="261"/>
      <c r="F191" s="261"/>
      <c r="G191" s="262"/>
      <c r="H191" s="465">
        <v>0</v>
      </c>
      <c r="I191" s="466"/>
      <c r="J191" s="490">
        <v>1858</v>
      </c>
      <c r="K191" s="490">
        <v>1858</v>
      </c>
      <c r="L191" s="477">
        <v>99.97</v>
      </c>
    </row>
    <row r="192" spans="1:12" ht="13.7" customHeight="1" x14ac:dyDescent="0.25">
      <c r="A192" s="333"/>
      <c r="B192" s="334"/>
      <c r="C192" s="334"/>
      <c r="D192" s="311" t="s">
        <v>0</v>
      </c>
      <c r="E192" s="469" t="s">
        <v>763</v>
      </c>
      <c r="F192" s="261"/>
      <c r="G192" s="262"/>
      <c r="H192" s="470">
        <v>0</v>
      </c>
      <c r="I192" s="471"/>
      <c r="J192" s="485">
        <v>1858</v>
      </c>
      <c r="K192" s="485">
        <v>1858</v>
      </c>
      <c r="L192" s="473">
        <v>99.97</v>
      </c>
    </row>
    <row r="193" spans="1:12" ht="13.7" customHeight="1" x14ac:dyDescent="0.25">
      <c r="A193" s="452" t="s">
        <v>150</v>
      </c>
      <c r="B193" s="453"/>
      <c r="C193" s="453"/>
      <c r="D193" s="453"/>
      <c r="E193" s="453"/>
      <c r="F193" s="453"/>
      <c r="G193" s="454"/>
      <c r="H193" s="455">
        <v>1806279</v>
      </c>
      <c r="I193" s="456"/>
      <c r="J193" s="457">
        <v>1806279</v>
      </c>
      <c r="K193" s="457">
        <v>266256</v>
      </c>
      <c r="L193" s="458">
        <v>14.74</v>
      </c>
    </row>
    <row r="194" spans="1:12" ht="13.7" customHeight="1" x14ac:dyDescent="0.25">
      <c r="A194" s="300"/>
      <c r="B194" s="241"/>
      <c r="C194" s="487" t="s">
        <v>151</v>
      </c>
      <c r="D194" s="261"/>
      <c r="E194" s="261"/>
      <c r="F194" s="261"/>
      <c r="G194" s="262"/>
      <c r="H194" s="460">
        <v>1806279</v>
      </c>
      <c r="I194" s="461"/>
      <c r="J194" s="488">
        <v>1806279</v>
      </c>
      <c r="K194" s="488">
        <v>266256</v>
      </c>
      <c r="L194" s="479">
        <v>14.74</v>
      </c>
    </row>
    <row r="195" spans="1:12" ht="13.7" customHeight="1" x14ac:dyDescent="0.25">
      <c r="A195" s="300"/>
      <c r="B195" s="241"/>
      <c r="C195" s="313" t="s">
        <v>0</v>
      </c>
      <c r="D195" s="482" t="s">
        <v>639</v>
      </c>
      <c r="E195" s="261"/>
      <c r="F195" s="261"/>
      <c r="G195" s="262"/>
      <c r="H195" s="465">
        <v>1731279</v>
      </c>
      <c r="I195" s="466"/>
      <c r="J195" s="490">
        <v>1731279</v>
      </c>
      <c r="K195" s="490">
        <v>266256</v>
      </c>
      <c r="L195" s="468">
        <v>15.38</v>
      </c>
    </row>
    <row r="196" spans="1:12" ht="13.7" customHeight="1" x14ac:dyDescent="0.25">
      <c r="A196" s="300"/>
      <c r="B196" s="241"/>
      <c r="C196" s="241"/>
      <c r="D196" s="274" t="s">
        <v>0</v>
      </c>
      <c r="E196" s="469" t="s">
        <v>764</v>
      </c>
      <c r="F196" s="261"/>
      <c r="G196" s="262"/>
      <c r="H196" s="470">
        <v>949623</v>
      </c>
      <c r="I196" s="471"/>
      <c r="J196" s="496">
        <v>949623</v>
      </c>
      <c r="K196" s="485">
        <v>138579</v>
      </c>
      <c r="L196" s="475">
        <v>14.59</v>
      </c>
    </row>
    <row r="197" spans="1:12" ht="13.7" customHeight="1" x14ac:dyDescent="0.25">
      <c r="A197" s="300"/>
      <c r="B197" s="241"/>
      <c r="C197" s="241"/>
      <c r="D197" s="242"/>
      <c r="E197" s="469" t="s">
        <v>765</v>
      </c>
      <c r="F197" s="261"/>
      <c r="G197" s="262"/>
      <c r="H197" s="470">
        <v>67600</v>
      </c>
      <c r="I197" s="471"/>
      <c r="J197" s="485">
        <v>67600</v>
      </c>
      <c r="K197" s="485">
        <v>9792</v>
      </c>
      <c r="L197" s="475">
        <v>14.49</v>
      </c>
    </row>
    <row r="198" spans="1:12" ht="13.7" customHeight="1" x14ac:dyDescent="0.25">
      <c r="A198" s="300"/>
      <c r="B198" s="241"/>
      <c r="C198" s="241"/>
      <c r="D198" s="242"/>
      <c r="E198" s="469" t="s">
        <v>766</v>
      </c>
      <c r="F198" s="261"/>
      <c r="G198" s="262"/>
      <c r="H198" s="470">
        <v>619779</v>
      </c>
      <c r="I198" s="471"/>
      <c r="J198" s="485">
        <v>619779</v>
      </c>
      <c r="K198" s="485">
        <v>107816</v>
      </c>
      <c r="L198" s="473">
        <v>17.399999999999999</v>
      </c>
    </row>
    <row r="199" spans="1:12" ht="24.95" customHeight="1" x14ac:dyDescent="0.25">
      <c r="A199" s="300"/>
      <c r="B199" s="241"/>
      <c r="C199" s="241"/>
      <c r="D199" s="242"/>
      <c r="E199" s="469" t="s">
        <v>767</v>
      </c>
      <c r="F199" s="261"/>
      <c r="G199" s="262"/>
      <c r="H199" s="470">
        <v>72097</v>
      </c>
      <c r="I199" s="471"/>
      <c r="J199" s="485">
        <v>72097</v>
      </c>
      <c r="K199" s="485">
        <v>8575</v>
      </c>
      <c r="L199" s="473">
        <v>11.89</v>
      </c>
    </row>
    <row r="200" spans="1:12" ht="24.95" customHeight="1" x14ac:dyDescent="0.25">
      <c r="A200" s="300"/>
      <c r="B200" s="241"/>
      <c r="C200" s="241"/>
      <c r="D200" s="258"/>
      <c r="E200" s="469" t="s">
        <v>768</v>
      </c>
      <c r="F200" s="261"/>
      <c r="G200" s="262"/>
      <c r="H200" s="470">
        <v>22180</v>
      </c>
      <c r="I200" s="471"/>
      <c r="J200" s="485">
        <v>22180</v>
      </c>
      <c r="K200" s="485">
        <v>1493</v>
      </c>
      <c r="L200" s="475">
        <v>6.73</v>
      </c>
    </row>
    <row r="201" spans="1:12" ht="13.7" customHeight="1" x14ac:dyDescent="0.25">
      <c r="A201" s="300"/>
      <c r="B201" s="241"/>
      <c r="C201" s="241"/>
      <c r="D201" s="482" t="s">
        <v>643</v>
      </c>
      <c r="E201" s="261"/>
      <c r="F201" s="261"/>
      <c r="G201" s="262"/>
      <c r="H201" s="465">
        <v>75000</v>
      </c>
      <c r="I201" s="466"/>
      <c r="J201" s="490">
        <v>75000</v>
      </c>
      <c r="K201" s="490">
        <v>0</v>
      </c>
      <c r="L201" s="468">
        <v>0</v>
      </c>
    </row>
    <row r="202" spans="1:12" ht="13.7" customHeight="1" x14ac:dyDescent="0.25">
      <c r="A202" s="300"/>
      <c r="B202" s="241"/>
      <c r="C202" s="241"/>
      <c r="D202" s="242"/>
      <c r="E202" s="469" t="s">
        <v>769</v>
      </c>
      <c r="F202" s="261"/>
      <c r="G202" s="262"/>
      <c r="H202" s="470">
        <v>40000</v>
      </c>
      <c r="I202" s="471"/>
      <c r="J202" s="485">
        <v>40000</v>
      </c>
      <c r="K202" s="485">
        <v>0</v>
      </c>
      <c r="L202" s="475">
        <v>0</v>
      </c>
    </row>
    <row r="203" spans="1:12" ht="13.7" customHeight="1" x14ac:dyDescent="0.25">
      <c r="A203" s="330"/>
      <c r="B203" s="257"/>
      <c r="C203" s="257"/>
      <c r="D203" s="258"/>
      <c r="E203" s="469" t="s">
        <v>770</v>
      </c>
      <c r="F203" s="261"/>
      <c r="G203" s="262"/>
      <c r="H203" s="470">
        <v>35000</v>
      </c>
      <c r="I203" s="471"/>
      <c r="J203" s="485">
        <v>35000</v>
      </c>
      <c r="K203" s="485">
        <v>0</v>
      </c>
      <c r="L203" s="473">
        <v>0</v>
      </c>
    </row>
    <row r="204" spans="1:12" ht="13.7" customHeight="1" x14ac:dyDescent="0.25">
      <c r="A204" s="452" t="s">
        <v>159</v>
      </c>
      <c r="B204" s="453"/>
      <c r="C204" s="453"/>
      <c r="D204" s="453"/>
      <c r="E204" s="453"/>
      <c r="F204" s="453"/>
      <c r="G204" s="454"/>
      <c r="H204" s="455">
        <v>4681662</v>
      </c>
      <c r="I204" s="456"/>
      <c r="J204" s="457">
        <v>4681662</v>
      </c>
      <c r="K204" s="457">
        <v>603447</v>
      </c>
      <c r="L204" s="458">
        <v>12.89</v>
      </c>
    </row>
    <row r="205" spans="1:12" ht="13.7" customHeight="1" x14ac:dyDescent="0.25">
      <c r="A205" s="331" t="s">
        <v>0</v>
      </c>
      <c r="B205" s="335"/>
      <c r="C205" s="487" t="s">
        <v>160</v>
      </c>
      <c r="D205" s="261"/>
      <c r="E205" s="261"/>
      <c r="F205" s="261"/>
      <c r="G205" s="262"/>
      <c r="H205" s="460">
        <v>3070194</v>
      </c>
      <c r="I205" s="461"/>
      <c r="J205" s="488">
        <v>3070194</v>
      </c>
      <c r="K205" s="488">
        <v>591841</v>
      </c>
      <c r="L205" s="479">
        <v>19.28</v>
      </c>
    </row>
    <row r="206" spans="1:12" ht="13.7" customHeight="1" x14ac:dyDescent="0.25">
      <c r="A206" s="300"/>
      <c r="B206" s="241"/>
      <c r="C206" s="313" t="s">
        <v>0</v>
      </c>
      <c r="D206" s="482" t="s">
        <v>639</v>
      </c>
      <c r="E206" s="261"/>
      <c r="F206" s="261"/>
      <c r="G206" s="262"/>
      <c r="H206" s="465">
        <v>3070194</v>
      </c>
      <c r="I206" s="466"/>
      <c r="J206" s="490">
        <v>3070194</v>
      </c>
      <c r="K206" s="490">
        <v>591841</v>
      </c>
      <c r="L206" s="468">
        <v>19.28</v>
      </c>
    </row>
    <row r="207" spans="1:12" ht="24.95" customHeight="1" x14ac:dyDescent="0.25">
      <c r="A207" s="300"/>
      <c r="B207" s="241"/>
      <c r="C207" s="241"/>
      <c r="D207" s="274" t="s">
        <v>0</v>
      </c>
      <c r="E207" s="469" t="s">
        <v>771</v>
      </c>
      <c r="F207" s="290"/>
      <c r="G207" s="291"/>
      <c r="H207" s="470">
        <v>450963</v>
      </c>
      <c r="I207" s="471"/>
      <c r="J207" s="485">
        <v>450963</v>
      </c>
      <c r="K207" s="485">
        <v>16261</v>
      </c>
      <c r="L207" s="475">
        <v>3.61</v>
      </c>
    </row>
    <row r="208" spans="1:12" ht="24.95" customHeight="1" x14ac:dyDescent="0.25">
      <c r="A208" s="300"/>
      <c r="B208" s="241"/>
      <c r="C208" s="257"/>
      <c r="D208" s="258"/>
      <c r="E208" s="469" t="s">
        <v>772</v>
      </c>
      <c r="F208" s="290"/>
      <c r="G208" s="291"/>
      <c r="H208" s="470">
        <v>2619231</v>
      </c>
      <c r="I208" s="471"/>
      <c r="J208" s="485">
        <v>2619231</v>
      </c>
      <c r="K208" s="485">
        <v>575580</v>
      </c>
      <c r="L208" s="473">
        <v>21.98</v>
      </c>
    </row>
    <row r="209" spans="1:12" ht="13.7" customHeight="1" x14ac:dyDescent="0.25">
      <c r="A209" s="300"/>
      <c r="B209" s="241"/>
      <c r="C209" s="487" t="s">
        <v>163</v>
      </c>
      <c r="D209" s="290"/>
      <c r="E209" s="290"/>
      <c r="F209" s="290"/>
      <c r="G209" s="291"/>
      <c r="H209" s="460">
        <v>149988</v>
      </c>
      <c r="I209" s="461"/>
      <c r="J209" s="488">
        <v>149988</v>
      </c>
      <c r="K209" s="488">
        <v>0</v>
      </c>
      <c r="L209" s="479">
        <v>0</v>
      </c>
    </row>
    <row r="210" spans="1:12" ht="13.7" customHeight="1" x14ac:dyDescent="0.25">
      <c r="A210" s="300"/>
      <c r="B210" s="241"/>
      <c r="C210" s="313" t="s">
        <v>0</v>
      </c>
      <c r="D210" s="482" t="s">
        <v>639</v>
      </c>
      <c r="E210" s="290"/>
      <c r="F210" s="290"/>
      <c r="G210" s="291"/>
      <c r="H210" s="465">
        <v>149988</v>
      </c>
      <c r="I210" s="466"/>
      <c r="J210" s="490">
        <v>149988</v>
      </c>
      <c r="K210" s="490">
        <v>0</v>
      </c>
      <c r="L210" s="477">
        <v>0</v>
      </c>
    </row>
    <row r="211" spans="1:12" ht="13.7" customHeight="1" x14ac:dyDescent="0.25">
      <c r="A211" s="300"/>
      <c r="B211" s="241"/>
      <c r="C211" s="239"/>
      <c r="D211" s="313" t="s">
        <v>0</v>
      </c>
      <c r="E211" s="469" t="s">
        <v>773</v>
      </c>
      <c r="F211" s="290"/>
      <c r="G211" s="291"/>
      <c r="H211" s="470">
        <v>127372</v>
      </c>
      <c r="I211" s="471"/>
      <c r="J211" s="485">
        <v>127372</v>
      </c>
      <c r="K211" s="485">
        <v>0</v>
      </c>
      <c r="L211" s="473">
        <v>0</v>
      </c>
    </row>
    <row r="212" spans="1:12" ht="13.7" customHeight="1" x14ac:dyDescent="0.25">
      <c r="A212" s="300"/>
      <c r="B212" s="241"/>
      <c r="C212" s="239"/>
      <c r="D212" s="239"/>
      <c r="E212" s="469" t="s">
        <v>774</v>
      </c>
      <c r="F212" s="290"/>
      <c r="G212" s="291"/>
      <c r="H212" s="470">
        <v>22616</v>
      </c>
      <c r="I212" s="471"/>
      <c r="J212" s="485">
        <v>22616</v>
      </c>
      <c r="K212" s="485">
        <v>0</v>
      </c>
      <c r="L212" s="473">
        <v>0</v>
      </c>
    </row>
    <row r="213" spans="1:12" ht="13.7" customHeight="1" x14ac:dyDescent="0.25">
      <c r="A213" s="501" t="s">
        <v>0</v>
      </c>
      <c r="B213" s="320"/>
      <c r="C213" s="487" t="s">
        <v>166</v>
      </c>
      <c r="D213" s="261"/>
      <c r="E213" s="261"/>
      <c r="F213" s="261"/>
      <c r="G213" s="262"/>
      <c r="H213" s="460">
        <v>18000</v>
      </c>
      <c r="I213" s="461"/>
      <c r="J213" s="462">
        <v>18000</v>
      </c>
      <c r="K213" s="462">
        <v>0</v>
      </c>
      <c r="L213" s="463">
        <v>0</v>
      </c>
    </row>
    <row r="214" spans="1:12" ht="13.7" customHeight="1" x14ac:dyDescent="0.25">
      <c r="A214" s="319"/>
      <c r="B214" s="320"/>
      <c r="C214" s="313" t="s">
        <v>0</v>
      </c>
      <c r="D214" s="482" t="s">
        <v>639</v>
      </c>
      <c r="E214" s="261"/>
      <c r="F214" s="261"/>
      <c r="G214" s="262"/>
      <c r="H214" s="465">
        <v>18000</v>
      </c>
      <c r="I214" s="466"/>
      <c r="J214" s="467">
        <v>18000</v>
      </c>
      <c r="K214" s="467">
        <v>0</v>
      </c>
      <c r="L214" s="468">
        <v>0</v>
      </c>
    </row>
    <row r="215" spans="1:12" ht="13.7" customHeight="1" x14ac:dyDescent="0.25">
      <c r="A215" s="319"/>
      <c r="B215" s="320"/>
      <c r="C215" s="257"/>
      <c r="D215" s="311" t="s">
        <v>0</v>
      </c>
      <c r="E215" s="469" t="s">
        <v>775</v>
      </c>
      <c r="F215" s="261"/>
      <c r="G215" s="262"/>
      <c r="H215" s="470">
        <v>18000</v>
      </c>
      <c r="I215" s="471"/>
      <c r="J215" s="472">
        <v>18000</v>
      </c>
      <c r="K215" s="472">
        <v>0</v>
      </c>
      <c r="L215" s="502">
        <v>0</v>
      </c>
    </row>
    <row r="216" spans="1:12" ht="13.7" customHeight="1" x14ac:dyDescent="0.25">
      <c r="A216" s="319"/>
      <c r="B216" s="320"/>
      <c r="C216" s="487" t="s">
        <v>168</v>
      </c>
      <c r="D216" s="261"/>
      <c r="E216" s="261"/>
      <c r="F216" s="261"/>
      <c r="G216" s="262"/>
      <c r="H216" s="460">
        <v>800000</v>
      </c>
      <c r="I216" s="461"/>
      <c r="J216" s="462">
        <v>800000</v>
      </c>
      <c r="K216" s="462">
        <v>0</v>
      </c>
      <c r="L216" s="463">
        <v>0</v>
      </c>
    </row>
    <row r="217" spans="1:12" ht="13.7" customHeight="1" x14ac:dyDescent="0.25">
      <c r="A217" s="319"/>
      <c r="B217" s="320"/>
      <c r="C217" s="313" t="s">
        <v>0</v>
      </c>
      <c r="D217" s="482" t="s">
        <v>639</v>
      </c>
      <c r="E217" s="261"/>
      <c r="F217" s="261"/>
      <c r="G217" s="262"/>
      <c r="H217" s="465">
        <v>800000</v>
      </c>
      <c r="I217" s="466"/>
      <c r="J217" s="467">
        <v>800000</v>
      </c>
      <c r="K217" s="467">
        <v>0</v>
      </c>
      <c r="L217" s="468">
        <v>0</v>
      </c>
    </row>
    <row r="218" spans="1:12" ht="24.95" customHeight="1" x14ac:dyDescent="0.25">
      <c r="A218" s="319"/>
      <c r="B218" s="320"/>
      <c r="C218" s="257"/>
      <c r="D218" s="311" t="s">
        <v>0</v>
      </c>
      <c r="E218" s="469" t="s">
        <v>776</v>
      </c>
      <c r="F218" s="261"/>
      <c r="G218" s="262"/>
      <c r="H218" s="470">
        <v>800000</v>
      </c>
      <c r="I218" s="471"/>
      <c r="J218" s="472">
        <v>800000</v>
      </c>
      <c r="K218" s="472">
        <v>0</v>
      </c>
      <c r="L218" s="473">
        <v>0</v>
      </c>
    </row>
    <row r="219" spans="1:12" ht="13.7" customHeight="1" x14ac:dyDescent="0.25">
      <c r="A219" s="319"/>
      <c r="B219" s="320"/>
      <c r="C219" s="487" t="s">
        <v>170</v>
      </c>
      <c r="D219" s="261"/>
      <c r="E219" s="261"/>
      <c r="F219" s="261"/>
      <c r="G219" s="262"/>
      <c r="H219" s="460">
        <v>643480</v>
      </c>
      <c r="I219" s="461"/>
      <c r="J219" s="462">
        <v>643480</v>
      </c>
      <c r="K219" s="462">
        <v>11606</v>
      </c>
      <c r="L219" s="463">
        <v>1.8</v>
      </c>
    </row>
    <row r="220" spans="1:12" ht="13.7" customHeight="1" x14ac:dyDescent="0.25">
      <c r="A220" s="319"/>
      <c r="B220" s="320"/>
      <c r="C220" s="343" t="s">
        <v>0</v>
      </c>
      <c r="D220" s="482" t="s">
        <v>639</v>
      </c>
      <c r="E220" s="261"/>
      <c r="F220" s="261"/>
      <c r="G220" s="262"/>
      <c r="H220" s="465">
        <v>643480</v>
      </c>
      <c r="I220" s="466"/>
      <c r="J220" s="467">
        <v>643480</v>
      </c>
      <c r="K220" s="467">
        <v>11606</v>
      </c>
      <c r="L220" s="468">
        <v>1.8</v>
      </c>
    </row>
    <row r="221" spans="1:12" ht="13.7" customHeight="1" x14ac:dyDescent="0.25">
      <c r="A221" s="319"/>
      <c r="B221" s="320"/>
      <c r="C221" s="320"/>
      <c r="D221" s="322" t="s">
        <v>0</v>
      </c>
      <c r="E221" s="469" t="s">
        <v>777</v>
      </c>
      <c r="F221" s="261"/>
      <c r="G221" s="262"/>
      <c r="H221" s="470">
        <v>30000</v>
      </c>
      <c r="I221" s="471"/>
      <c r="J221" s="472">
        <v>30000</v>
      </c>
      <c r="K221" s="472">
        <v>0</v>
      </c>
      <c r="L221" s="475">
        <v>0</v>
      </c>
    </row>
    <row r="222" spans="1:12" ht="13.7" customHeight="1" x14ac:dyDescent="0.25">
      <c r="A222" s="319"/>
      <c r="B222" s="320"/>
      <c r="C222" s="320"/>
      <c r="D222" s="316"/>
      <c r="E222" s="469" t="s">
        <v>778</v>
      </c>
      <c r="F222" s="261"/>
      <c r="G222" s="262"/>
      <c r="H222" s="470">
        <v>188000</v>
      </c>
      <c r="I222" s="471"/>
      <c r="J222" s="472">
        <v>188000</v>
      </c>
      <c r="K222" s="472">
        <v>0</v>
      </c>
      <c r="L222" s="473">
        <v>0</v>
      </c>
    </row>
    <row r="223" spans="1:12" ht="13.7" customHeight="1" x14ac:dyDescent="0.25">
      <c r="A223" s="324"/>
      <c r="B223" s="325"/>
      <c r="C223" s="325"/>
      <c r="D223" s="363"/>
      <c r="E223" s="469" t="s">
        <v>779</v>
      </c>
      <c r="F223" s="261"/>
      <c r="G223" s="262"/>
      <c r="H223" s="470">
        <v>234500</v>
      </c>
      <c r="I223" s="471"/>
      <c r="J223" s="472">
        <v>234500</v>
      </c>
      <c r="K223" s="472">
        <v>10418</v>
      </c>
      <c r="L223" s="473">
        <v>4.4400000000000004</v>
      </c>
    </row>
    <row r="224" spans="1:12" ht="13.7" customHeight="1" x14ac:dyDescent="0.25">
      <c r="A224" s="319"/>
      <c r="B224" s="320"/>
      <c r="C224" s="320"/>
      <c r="D224" s="316"/>
      <c r="E224" s="469" t="s">
        <v>780</v>
      </c>
      <c r="F224" s="261"/>
      <c r="G224" s="262"/>
      <c r="H224" s="470">
        <v>90980</v>
      </c>
      <c r="I224" s="471"/>
      <c r="J224" s="472">
        <v>90980</v>
      </c>
      <c r="K224" s="472">
        <v>1188</v>
      </c>
      <c r="L224" s="475">
        <v>1.31</v>
      </c>
    </row>
    <row r="225" spans="1:12" ht="13.7" customHeight="1" x14ac:dyDescent="0.25">
      <c r="A225" s="349"/>
      <c r="B225" s="350"/>
      <c r="C225" s="350"/>
      <c r="D225" s="377"/>
      <c r="E225" s="469" t="s">
        <v>781</v>
      </c>
      <c r="F225" s="261"/>
      <c r="G225" s="262"/>
      <c r="H225" s="470">
        <v>100000</v>
      </c>
      <c r="I225" s="471"/>
      <c r="J225" s="472">
        <v>100000</v>
      </c>
      <c r="K225" s="472">
        <v>0</v>
      </c>
      <c r="L225" s="473">
        <v>0</v>
      </c>
    </row>
    <row r="226" spans="1:12" ht="13.7" customHeight="1" x14ac:dyDescent="0.25">
      <c r="A226" s="452" t="s">
        <v>176</v>
      </c>
      <c r="B226" s="453"/>
      <c r="C226" s="453"/>
      <c r="D226" s="453"/>
      <c r="E226" s="453"/>
      <c r="F226" s="453"/>
      <c r="G226" s="454"/>
      <c r="H226" s="455">
        <v>83564779</v>
      </c>
      <c r="I226" s="456"/>
      <c r="J226" s="457">
        <v>83399632</v>
      </c>
      <c r="K226" s="457">
        <v>17563020</v>
      </c>
      <c r="L226" s="458">
        <v>21.06</v>
      </c>
    </row>
    <row r="227" spans="1:12" ht="13.7" customHeight="1" x14ac:dyDescent="0.25">
      <c r="A227" s="331" t="s">
        <v>0</v>
      </c>
      <c r="B227" s="335"/>
      <c r="C227" s="487" t="s">
        <v>177</v>
      </c>
      <c r="D227" s="261"/>
      <c r="E227" s="261"/>
      <c r="F227" s="261"/>
      <c r="G227" s="262"/>
      <c r="H227" s="460">
        <v>2239814</v>
      </c>
      <c r="I227" s="461"/>
      <c r="J227" s="507">
        <v>2309818</v>
      </c>
      <c r="K227" s="507">
        <v>497868</v>
      </c>
      <c r="L227" s="463">
        <v>21.55</v>
      </c>
    </row>
    <row r="228" spans="1:12" ht="13.7" customHeight="1" x14ac:dyDescent="0.25">
      <c r="A228" s="300"/>
      <c r="B228" s="241"/>
      <c r="C228" s="313" t="s">
        <v>0</v>
      </c>
      <c r="D228" s="482" t="s">
        <v>639</v>
      </c>
      <c r="E228" s="261"/>
      <c r="F228" s="261"/>
      <c r="G228" s="262"/>
      <c r="H228" s="465">
        <v>2239814</v>
      </c>
      <c r="I228" s="466"/>
      <c r="J228" s="490">
        <v>2309818</v>
      </c>
      <c r="K228" s="490">
        <v>497868</v>
      </c>
      <c r="L228" s="468">
        <v>21.55</v>
      </c>
    </row>
    <row r="229" spans="1:12" ht="13.7" customHeight="1" x14ac:dyDescent="0.25">
      <c r="A229" s="300"/>
      <c r="B229" s="241"/>
      <c r="C229" s="241"/>
      <c r="D229" s="274" t="s">
        <v>0</v>
      </c>
      <c r="E229" s="469" t="s">
        <v>782</v>
      </c>
      <c r="F229" s="261"/>
      <c r="G229" s="262"/>
      <c r="H229" s="470">
        <v>466612</v>
      </c>
      <c r="I229" s="471"/>
      <c r="J229" s="485">
        <v>466612</v>
      </c>
      <c r="K229" s="485">
        <v>157646</v>
      </c>
      <c r="L229" s="475">
        <v>33.79</v>
      </c>
    </row>
    <row r="230" spans="1:12" ht="13.7" customHeight="1" x14ac:dyDescent="0.25">
      <c r="A230" s="300"/>
      <c r="B230" s="241"/>
      <c r="C230" s="241"/>
      <c r="D230" s="242"/>
      <c r="E230" s="469" t="s">
        <v>783</v>
      </c>
      <c r="F230" s="261"/>
      <c r="G230" s="262"/>
      <c r="H230" s="470">
        <v>75680</v>
      </c>
      <c r="I230" s="471"/>
      <c r="J230" s="485">
        <v>75680</v>
      </c>
      <c r="K230" s="485">
        <v>20416</v>
      </c>
      <c r="L230" s="473">
        <v>26.98</v>
      </c>
    </row>
    <row r="231" spans="1:12" ht="13.7" customHeight="1" x14ac:dyDescent="0.25">
      <c r="A231" s="300"/>
      <c r="B231" s="241"/>
      <c r="C231" s="241"/>
      <c r="D231" s="242"/>
      <c r="E231" s="469" t="s">
        <v>784</v>
      </c>
      <c r="F231" s="261"/>
      <c r="G231" s="262"/>
      <c r="H231" s="470">
        <v>17708</v>
      </c>
      <c r="I231" s="471"/>
      <c r="J231" s="485">
        <v>17708</v>
      </c>
      <c r="K231" s="485">
        <v>0</v>
      </c>
      <c r="L231" s="473">
        <v>0</v>
      </c>
    </row>
    <row r="232" spans="1:12" ht="13.7" customHeight="1" x14ac:dyDescent="0.25">
      <c r="A232" s="300"/>
      <c r="B232" s="241"/>
      <c r="C232" s="241"/>
      <c r="D232" s="242"/>
      <c r="E232" s="469" t="s">
        <v>785</v>
      </c>
      <c r="F232" s="261"/>
      <c r="G232" s="262"/>
      <c r="H232" s="470">
        <v>1604234</v>
      </c>
      <c r="I232" s="471"/>
      <c r="J232" s="485">
        <v>1604234</v>
      </c>
      <c r="K232" s="485">
        <v>316626</v>
      </c>
      <c r="L232" s="475">
        <v>19.739999999999998</v>
      </c>
    </row>
    <row r="233" spans="1:12" ht="13.7" customHeight="1" x14ac:dyDescent="0.25">
      <c r="A233" s="300"/>
      <c r="B233" s="241"/>
      <c r="C233" s="241"/>
      <c r="D233" s="242"/>
      <c r="E233" s="469" t="s">
        <v>786</v>
      </c>
      <c r="F233" s="261"/>
      <c r="G233" s="262"/>
      <c r="H233" s="470">
        <v>26580</v>
      </c>
      <c r="I233" s="471"/>
      <c r="J233" s="485">
        <v>26580</v>
      </c>
      <c r="K233" s="485">
        <v>2129</v>
      </c>
      <c r="L233" s="473">
        <v>8.01</v>
      </c>
    </row>
    <row r="234" spans="1:12" ht="13.7" customHeight="1" x14ac:dyDescent="0.25">
      <c r="A234" s="300"/>
      <c r="B234" s="241"/>
      <c r="C234" s="241"/>
      <c r="D234" s="242"/>
      <c r="E234" s="469" t="s">
        <v>787</v>
      </c>
      <c r="F234" s="261"/>
      <c r="G234" s="262"/>
      <c r="H234" s="470">
        <v>0</v>
      </c>
      <c r="I234" s="471"/>
      <c r="J234" s="485">
        <v>70000</v>
      </c>
      <c r="K234" s="485">
        <v>0</v>
      </c>
      <c r="L234" s="475">
        <v>0</v>
      </c>
    </row>
    <row r="235" spans="1:12" ht="13.7" customHeight="1" x14ac:dyDescent="0.25">
      <c r="A235" s="300"/>
      <c r="B235" s="241"/>
      <c r="C235" s="257"/>
      <c r="D235" s="258"/>
      <c r="E235" s="469" t="s">
        <v>788</v>
      </c>
      <c r="F235" s="261"/>
      <c r="G235" s="262"/>
      <c r="H235" s="470">
        <v>49000</v>
      </c>
      <c r="I235" s="471"/>
      <c r="J235" s="485">
        <v>49004</v>
      </c>
      <c r="K235" s="485">
        <v>1051</v>
      </c>
      <c r="L235" s="473">
        <v>2.14</v>
      </c>
    </row>
    <row r="236" spans="1:12" ht="13.7" customHeight="1" x14ac:dyDescent="0.25">
      <c r="A236" s="300"/>
      <c r="B236" s="241"/>
      <c r="C236" s="487" t="s">
        <v>185</v>
      </c>
      <c r="D236" s="261"/>
      <c r="E236" s="261"/>
      <c r="F236" s="261"/>
      <c r="G236" s="262"/>
      <c r="H236" s="460">
        <v>1306894</v>
      </c>
      <c r="I236" s="461"/>
      <c r="J236" s="488">
        <v>1306894</v>
      </c>
      <c r="K236" s="488">
        <v>253733</v>
      </c>
      <c r="L236" s="463">
        <v>19.41</v>
      </c>
    </row>
    <row r="237" spans="1:12" ht="13.7" customHeight="1" x14ac:dyDescent="0.25">
      <c r="A237" s="300"/>
      <c r="B237" s="241"/>
      <c r="C237" s="313" t="s">
        <v>0</v>
      </c>
      <c r="D237" s="482" t="s">
        <v>639</v>
      </c>
      <c r="E237" s="261"/>
      <c r="F237" s="261"/>
      <c r="G237" s="262"/>
      <c r="H237" s="465">
        <v>1306894</v>
      </c>
      <c r="I237" s="466"/>
      <c r="J237" s="490">
        <v>1306894</v>
      </c>
      <c r="K237" s="490">
        <v>253733</v>
      </c>
      <c r="L237" s="468">
        <v>19.41</v>
      </c>
    </row>
    <row r="238" spans="1:12" ht="13.7" customHeight="1" x14ac:dyDescent="0.25">
      <c r="A238" s="300"/>
      <c r="B238" s="241"/>
      <c r="C238" s="241"/>
      <c r="D238" s="274" t="s">
        <v>0</v>
      </c>
      <c r="E238" s="469" t="s">
        <v>789</v>
      </c>
      <c r="F238" s="261"/>
      <c r="G238" s="262"/>
      <c r="H238" s="470">
        <v>895384</v>
      </c>
      <c r="I238" s="471"/>
      <c r="J238" s="485">
        <v>895384</v>
      </c>
      <c r="K238" s="485">
        <v>206141</v>
      </c>
      <c r="L238" s="473">
        <v>23.02</v>
      </c>
    </row>
    <row r="239" spans="1:12" ht="13.7" customHeight="1" x14ac:dyDescent="0.25">
      <c r="A239" s="300"/>
      <c r="B239" s="241"/>
      <c r="C239" s="241"/>
      <c r="D239" s="242"/>
      <c r="E239" s="469" t="s">
        <v>790</v>
      </c>
      <c r="F239" s="261"/>
      <c r="G239" s="262"/>
      <c r="H239" s="470">
        <v>17000</v>
      </c>
      <c r="I239" s="471"/>
      <c r="J239" s="485">
        <v>17000</v>
      </c>
      <c r="K239" s="485">
        <v>0</v>
      </c>
      <c r="L239" s="475">
        <v>0</v>
      </c>
    </row>
    <row r="240" spans="1:12" ht="13.7" customHeight="1" x14ac:dyDescent="0.25">
      <c r="A240" s="300"/>
      <c r="B240" s="241"/>
      <c r="C240" s="241"/>
      <c r="D240" s="242"/>
      <c r="E240" s="469" t="s">
        <v>791</v>
      </c>
      <c r="F240" s="261"/>
      <c r="G240" s="262"/>
      <c r="H240" s="470">
        <v>7500</v>
      </c>
      <c r="I240" s="471"/>
      <c r="J240" s="485">
        <v>7500</v>
      </c>
      <c r="K240" s="485">
        <v>736</v>
      </c>
      <c r="L240" s="473">
        <v>9.81</v>
      </c>
    </row>
    <row r="241" spans="1:12" ht="13.7" customHeight="1" x14ac:dyDescent="0.25">
      <c r="A241" s="300"/>
      <c r="B241" s="241"/>
      <c r="C241" s="257"/>
      <c r="D241" s="258"/>
      <c r="E241" s="469" t="s">
        <v>792</v>
      </c>
      <c r="F241" s="261"/>
      <c r="G241" s="262"/>
      <c r="H241" s="470">
        <v>387010</v>
      </c>
      <c r="I241" s="471"/>
      <c r="J241" s="485">
        <v>387010</v>
      </c>
      <c r="K241" s="485">
        <v>46857</v>
      </c>
      <c r="L241" s="473">
        <v>12.11</v>
      </c>
    </row>
    <row r="242" spans="1:12" ht="13.7" customHeight="1" x14ac:dyDescent="0.25">
      <c r="A242" s="300"/>
      <c r="B242" s="241"/>
      <c r="C242" s="487" t="s">
        <v>190</v>
      </c>
      <c r="D242" s="261"/>
      <c r="E242" s="261"/>
      <c r="F242" s="261"/>
      <c r="G242" s="262"/>
      <c r="H242" s="460">
        <v>73717969</v>
      </c>
      <c r="I242" s="461"/>
      <c r="J242" s="508">
        <v>73820822</v>
      </c>
      <c r="K242" s="488">
        <v>16109988</v>
      </c>
      <c r="L242" s="463">
        <v>21.82</v>
      </c>
    </row>
    <row r="243" spans="1:12" ht="13.7" customHeight="1" x14ac:dyDescent="0.25">
      <c r="A243" s="300"/>
      <c r="B243" s="241"/>
      <c r="C243" s="283" t="s">
        <v>0</v>
      </c>
      <c r="D243" s="482" t="s">
        <v>639</v>
      </c>
      <c r="E243" s="290"/>
      <c r="F243" s="290"/>
      <c r="G243" s="291"/>
      <c r="H243" s="465">
        <v>71988969</v>
      </c>
      <c r="I243" s="466"/>
      <c r="J243" s="490">
        <v>72091822</v>
      </c>
      <c r="K243" s="494">
        <v>16100703</v>
      </c>
      <c r="L243" s="468">
        <v>22.33</v>
      </c>
    </row>
    <row r="244" spans="1:12" ht="13.7" customHeight="1" x14ac:dyDescent="0.25">
      <c r="A244" s="284" t="s">
        <v>0</v>
      </c>
      <c r="B244" s="239"/>
      <c r="C244" s="239"/>
      <c r="D244" s="285"/>
      <c r="E244" s="476" t="s">
        <v>793</v>
      </c>
      <c r="F244" s="294"/>
      <c r="G244" s="295"/>
      <c r="H244" s="470">
        <v>23705765</v>
      </c>
      <c r="I244" s="471"/>
      <c r="J244" s="485">
        <v>23712445</v>
      </c>
      <c r="K244" s="485">
        <v>4097528</v>
      </c>
      <c r="L244" s="486">
        <v>17.28</v>
      </c>
    </row>
    <row r="245" spans="1:12" ht="13.7" customHeight="1" x14ac:dyDescent="0.25">
      <c r="A245" s="238"/>
      <c r="B245" s="239"/>
      <c r="C245" s="239"/>
      <c r="D245" s="285"/>
      <c r="E245" s="476" t="s">
        <v>794</v>
      </c>
      <c r="F245" s="294"/>
      <c r="G245" s="295"/>
      <c r="H245" s="470">
        <v>1049145</v>
      </c>
      <c r="I245" s="471"/>
      <c r="J245" s="485">
        <v>1049145</v>
      </c>
      <c r="K245" s="485">
        <v>366</v>
      </c>
      <c r="L245" s="473">
        <v>0.03</v>
      </c>
    </row>
    <row r="246" spans="1:12" ht="13.7" customHeight="1" x14ac:dyDescent="0.25">
      <c r="A246" s="238"/>
      <c r="B246" s="239"/>
      <c r="C246" s="239"/>
      <c r="D246" s="285"/>
      <c r="E246" s="483" t="s">
        <v>795</v>
      </c>
      <c r="F246" s="286"/>
      <c r="G246" s="287"/>
      <c r="H246" s="470">
        <v>315679</v>
      </c>
      <c r="I246" s="471"/>
      <c r="J246" s="485">
        <v>315679</v>
      </c>
      <c r="K246" s="485">
        <v>55175</v>
      </c>
      <c r="L246" s="475">
        <v>17.48</v>
      </c>
    </row>
    <row r="247" spans="1:12" ht="13.7" customHeight="1" x14ac:dyDescent="0.25">
      <c r="A247" s="238"/>
      <c r="B247" s="239"/>
      <c r="C247" s="239"/>
      <c r="D247" s="285"/>
      <c r="E247" s="469" t="s">
        <v>782</v>
      </c>
      <c r="F247" s="290"/>
      <c r="G247" s="291"/>
      <c r="H247" s="470">
        <v>27675482</v>
      </c>
      <c r="I247" s="471"/>
      <c r="J247" s="485">
        <v>27669899</v>
      </c>
      <c r="K247" s="485">
        <v>8400990</v>
      </c>
      <c r="L247" s="473">
        <v>30.36</v>
      </c>
    </row>
    <row r="248" spans="1:12" ht="13.7" customHeight="1" x14ac:dyDescent="0.25">
      <c r="A248" s="238"/>
      <c r="B248" s="239"/>
      <c r="C248" s="239"/>
      <c r="D248" s="285"/>
      <c r="E248" s="474" t="s">
        <v>783</v>
      </c>
      <c r="F248" s="292"/>
      <c r="G248" s="293"/>
      <c r="H248" s="470">
        <v>5435465</v>
      </c>
      <c r="I248" s="471"/>
      <c r="J248" s="485">
        <v>5434368</v>
      </c>
      <c r="K248" s="485">
        <v>1187134</v>
      </c>
      <c r="L248" s="473">
        <v>21.84</v>
      </c>
    </row>
    <row r="249" spans="1:12" ht="13.7" customHeight="1" x14ac:dyDescent="0.25">
      <c r="A249" s="238"/>
      <c r="B249" s="239"/>
      <c r="C249" s="239"/>
      <c r="D249" s="285"/>
      <c r="E249" s="476" t="s">
        <v>784</v>
      </c>
      <c r="F249" s="294"/>
      <c r="G249" s="295"/>
      <c r="H249" s="470">
        <v>907208</v>
      </c>
      <c r="I249" s="471"/>
      <c r="J249" s="485">
        <v>907208</v>
      </c>
      <c r="K249" s="485">
        <v>0</v>
      </c>
      <c r="L249" s="475">
        <v>0</v>
      </c>
    </row>
    <row r="250" spans="1:12" ht="13.7" customHeight="1" x14ac:dyDescent="0.25">
      <c r="A250" s="238"/>
      <c r="B250" s="239"/>
      <c r="C250" s="239"/>
      <c r="D250" s="285"/>
      <c r="E250" s="483" t="s">
        <v>796</v>
      </c>
      <c r="F250" s="272"/>
      <c r="G250" s="273"/>
      <c r="H250" s="470">
        <v>443000</v>
      </c>
      <c r="I250" s="471"/>
      <c r="J250" s="485">
        <v>443000</v>
      </c>
      <c r="K250" s="485">
        <v>45727</v>
      </c>
      <c r="L250" s="473">
        <v>10.32</v>
      </c>
    </row>
    <row r="251" spans="1:12" ht="13.7" customHeight="1" x14ac:dyDescent="0.25">
      <c r="A251" s="238"/>
      <c r="B251" s="239"/>
      <c r="C251" s="239"/>
      <c r="D251" s="285"/>
      <c r="E251" s="469" t="s">
        <v>797</v>
      </c>
      <c r="F251" s="261"/>
      <c r="G251" s="262"/>
      <c r="H251" s="470">
        <v>0</v>
      </c>
      <c r="I251" s="471"/>
      <c r="J251" s="485">
        <v>3000</v>
      </c>
      <c r="K251" s="485">
        <v>0</v>
      </c>
      <c r="L251" s="473">
        <v>0</v>
      </c>
    </row>
    <row r="252" spans="1:12" ht="13.7" customHeight="1" x14ac:dyDescent="0.25">
      <c r="A252" s="238"/>
      <c r="B252" s="239"/>
      <c r="C252" s="239"/>
      <c r="D252" s="285"/>
      <c r="E252" s="474" t="s">
        <v>798</v>
      </c>
      <c r="F252" s="266"/>
      <c r="G252" s="267"/>
      <c r="H252" s="470">
        <v>5157895</v>
      </c>
      <c r="I252" s="471"/>
      <c r="J252" s="485">
        <v>5157895</v>
      </c>
      <c r="K252" s="485">
        <v>779030</v>
      </c>
      <c r="L252" s="475">
        <v>15.1</v>
      </c>
    </row>
    <row r="253" spans="1:12" ht="13.7" customHeight="1" x14ac:dyDescent="0.25">
      <c r="A253" s="238"/>
      <c r="B253" s="239"/>
      <c r="C253" s="239"/>
      <c r="D253" s="285"/>
      <c r="E253" s="476" t="s">
        <v>799</v>
      </c>
      <c r="F253" s="249"/>
      <c r="G253" s="250"/>
      <c r="H253" s="470">
        <v>5951914</v>
      </c>
      <c r="I253" s="471"/>
      <c r="J253" s="485">
        <v>5951914</v>
      </c>
      <c r="K253" s="485">
        <v>1254824</v>
      </c>
      <c r="L253" s="473">
        <v>21.08</v>
      </c>
    </row>
    <row r="254" spans="1:12" ht="13.7" customHeight="1" x14ac:dyDescent="0.25">
      <c r="A254" s="238"/>
      <c r="B254" s="239"/>
      <c r="C254" s="239"/>
      <c r="D254" s="285"/>
      <c r="E254" s="483" t="s">
        <v>800</v>
      </c>
      <c r="F254" s="272"/>
      <c r="G254" s="273"/>
      <c r="H254" s="470">
        <v>582606</v>
      </c>
      <c r="I254" s="471"/>
      <c r="J254" s="485">
        <v>582606</v>
      </c>
      <c r="K254" s="485">
        <v>124206</v>
      </c>
      <c r="L254" s="475">
        <v>21.32</v>
      </c>
    </row>
    <row r="255" spans="1:12" ht="13.7" customHeight="1" x14ac:dyDescent="0.25">
      <c r="A255" s="238"/>
      <c r="B255" s="239"/>
      <c r="C255" s="239"/>
      <c r="D255" s="285"/>
      <c r="E255" s="469" t="s">
        <v>801</v>
      </c>
      <c r="F255" s="261"/>
      <c r="G255" s="262"/>
      <c r="H255" s="470">
        <v>660000</v>
      </c>
      <c r="I255" s="471"/>
      <c r="J255" s="485">
        <v>660000</v>
      </c>
      <c r="K255" s="485">
        <v>103389</v>
      </c>
      <c r="L255" s="473">
        <v>15.66</v>
      </c>
    </row>
    <row r="256" spans="1:12" ht="13.7" customHeight="1" x14ac:dyDescent="0.25">
      <c r="A256" s="238"/>
      <c r="B256" s="239"/>
      <c r="C256" s="239"/>
      <c r="D256" s="285"/>
      <c r="E256" s="474" t="s">
        <v>802</v>
      </c>
      <c r="F256" s="266"/>
      <c r="G256" s="267"/>
      <c r="H256" s="470">
        <v>12000</v>
      </c>
      <c r="I256" s="471"/>
      <c r="J256" s="485">
        <v>9000</v>
      </c>
      <c r="K256" s="485">
        <v>914</v>
      </c>
      <c r="L256" s="473">
        <v>10.16</v>
      </c>
    </row>
    <row r="257" spans="1:12" ht="13.7" customHeight="1" x14ac:dyDescent="0.25">
      <c r="A257" s="238"/>
      <c r="B257" s="239"/>
      <c r="C257" s="239"/>
      <c r="D257" s="285"/>
      <c r="E257" s="476" t="s">
        <v>803</v>
      </c>
      <c r="F257" s="249"/>
      <c r="G257" s="250"/>
      <c r="H257" s="470">
        <v>18810</v>
      </c>
      <c r="I257" s="471"/>
      <c r="J257" s="485">
        <v>118810</v>
      </c>
      <c r="K257" s="485">
        <v>46055</v>
      </c>
      <c r="L257" s="475">
        <v>38.76</v>
      </c>
    </row>
    <row r="258" spans="1:12" ht="13.7" customHeight="1" x14ac:dyDescent="0.25">
      <c r="A258" s="238"/>
      <c r="B258" s="239"/>
      <c r="C258" s="239"/>
      <c r="D258" s="285"/>
      <c r="E258" s="483" t="s">
        <v>804</v>
      </c>
      <c r="F258" s="272"/>
      <c r="G258" s="273"/>
      <c r="H258" s="470">
        <v>74000</v>
      </c>
      <c r="I258" s="471"/>
      <c r="J258" s="485">
        <v>74000</v>
      </c>
      <c r="K258" s="485">
        <v>2511</v>
      </c>
      <c r="L258" s="473">
        <v>3.39</v>
      </c>
    </row>
    <row r="259" spans="1:12" ht="13.7" customHeight="1" x14ac:dyDescent="0.25">
      <c r="A259" s="238"/>
      <c r="B259" s="239"/>
      <c r="C259" s="239"/>
      <c r="D259" s="285"/>
      <c r="E259" s="469" t="s">
        <v>703</v>
      </c>
      <c r="F259" s="261"/>
      <c r="G259" s="262"/>
      <c r="H259" s="470">
        <v>0</v>
      </c>
      <c r="I259" s="471"/>
      <c r="J259" s="496">
        <v>2853</v>
      </c>
      <c r="K259" s="496">
        <v>2853</v>
      </c>
      <c r="L259" s="473">
        <v>99.99</v>
      </c>
    </row>
    <row r="260" spans="1:12" ht="13.7" customHeight="1" x14ac:dyDescent="0.25">
      <c r="A260" s="284" t="s">
        <v>0</v>
      </c>
      <c r="B260" s="241"/>
      <c r="C260" s="241"/>
      <c r="D260" s="480" t="s">
        <v>643</v>
      </c>
      <c r="E260" s="249"/>
      <c r="F260" s="249"/>
      <c r="G260" s="250"/>
      <c r="H260" s="465">
        <v>1729000</v>
      </c>
      <c r="I260" s="466"/>
      <c r="J260" s="490">
        <v>1729000</v>
      </c>
      <c r="K260" s="490">
        <v>9285</v>
      </c>
      <c r="L260" s="468">
        <v>0.54</v>
      </c>
    </row>
    <row r="261" spans="1:12" ht="13.7" customHeight="1" x14ac:dyDescent="0.25">
      <c r="A261" s="300"/>
      <c r="B261" s="241"/>
      <c r="C261" s="241"/>
      <c r="D261" s="259" t="s">
        <v>0</v>
      </c>
      <c r="E261" s="481" t="s">
        <v>805</v>
      </c>
      <c r="F261" s="257"/>
      <c r="G261" s="258"/>
      <c r="H261" s="470">
        <v>480000</v>
      </c>
      <c r="I261" s="471"/>
      <c r="J261" s="485">
        <v>480000</v>
      </c>
      <c r="K261" s="485">
        <v>9285</v>
      </c>
      <c r="L261" s="475">
        <v>1.93</v>
      </c>
    </row>
    <row r="262" spans="1:12" ht="13.7" customHeight="1" x14ac:dyDescent="0.25">
      <c r="A262" s="300"/>
      <c r="B262" s="241"/>
      <c r="C262" s="241"/>
      <c r="D262" s="242"/>
      <c r="E262" s="469" t="s">
        <v>806</v>
      </c>
      <c r="F262" s="261"/>
      <c r="G262" s="262"/>
      <c r="H262" s="470">
        <v>949000</v>
      </c>
      <c r="I262" s="471"/>
      <c r="J262" s="485">
        <v>949000</v>
      </c>
      <c r="K262" s="485">
        <v>0</v>
      </c>
      <c r="L262" s="473">
        <v>0</v>
      </c>
    </row>
    <row r="263" spans="1:12" ht="13.7" customHeight="1" x14ac:dyDescent="0.25">
      <c r="A263" s="300"/>
      <c r="B263" s="241"/>
      <c r="C263" s="241"/>
      <c r="D263" s="298"/>
      <c r="E263" s="474" t="s">
        <v>807</v>
      </c>
      <c r="F263" s="266"/>
      <c r="G263" s="267"/>
      <c r="H263" s="470">
        <v>300000</v>
      </c>
      <c r="I263" s="471"/>
      <c r="J263" s="485">
        <v>300000</v>
      </c>
      <c r="K263" s="485">
        <v>0</v>
      </c>
      <c r="L263" s="473">
        <v>0</v>
      </c>
    </row>
    <row r="264" spans="1:12" ht="13.7" customHeight="1" x14ac:dyDescent="0.25">
      <c r="A264" s="284" t="s">
        <v>0</v>
      </c>
      <c r="B264" s="241"/>
      <c r="C264" s="459" t="s">
        <v>205</v>
      </c>
      <c r="D264" s="269"/>
      <c r="E264" s="269"/>
      <c r="F264" s="269"/>
      <c r="G264" s="270"/>
      <c r="H264" s="460">
        <v>1001254</v>
      </c>
      <c r="I264" s="461"/>
      <c r="J264" s="488">
        <v>1001254</v>
      </c>
      <c r="K264" s="488">
        <v>308825</v>
      </c>
      <c r="L264" s="463">
        <v>30.84</v>
      </c>
    </row>
    <row r="265" spans="1:12" ht="13.7" customHeight="1" x14ac:dyDescent="0.25">
      <c r="A265" s="300"/>
      <c r="B265" s="241"/>
      <c r="C265" s="247" t="s">
        <v>0</v>
      </c>
      <c r="D265" s="464" t="s">
        <v>639</v>
      </c>
      <c r="E265" s="272"/>
      <c r="F265" s="272"/>
      <c r="G265" s="273"/>
      <c r="H265" s="465">
        <v>1001254</v>
      </c>
      <c r="I265" s="466"/>
      <c r="J265" s="490">
        <v>1001254</v>
      </c>
      <c r="K265" s="490">
        <v>308825</v>
      </c>
      <c r="L265" s="468">
        <v>30.84</v>
      </c>
    </row>
    <row r="266" spans="1:12" ht="13.7" customHeight="1" x14ac:dyDescent="0.25">
      <c r="A266" s="300"/>
      <c r="B266" s="241"/>
      <c r="C266" s="297"/>
      <c r="D266" s="311" t="s">
        <v>0</v>
      </c>
      <c r="E266" s="469" t="s">
        <v>808</v>
      </c>
      <c r="F266" s="261"/>
      <c r="G266" s="262"/>
      <c r="H266" s="470">
        <v>1001254</v>
      </c>
      <c r="I266" s="471"/>
      <c r="J266" s="485">
        <v>1001254</v>
      </c>
      <c r="K266" s="485">
        <v>308825</v>
      </c>
      <c r="L266" s="473">
        <v>30.84</v>
      </c>
    </row>
    <row r="267" spans="1:12" ht="13.7" customHeight="1" x14ac:dyDescent="0.25">
      <c r="A267" s="300"/>
      <c r="B267" s="241"/>
      <c r="C267" s="478" t="s">
        <v>207</v>
      </c>
      <c r="D267" s="241"/>
      <c r="E267" s="241"/>
      <c r="F267" s="241"/>
      <c r="G267" s="242"/>
      <c r="H267" s="460">
        <v>489440</v>
      </c>
      <c r="I267" s="461"/>
      <c r="J267" s="488">
        <v>489440</v>
      </c>
      <c r="K267" s="488">
        <v>95798</v>
      </c>
      <c r="L267" s="463">
        <v>19.57</v>
      </c>
    </row>
    <row r="268" spans="1:12" ht="13.7" customHeight="1" x14ac:dyDescent="0.25">
      <c r="A268" s="300"/>
      <c r="B268" s="241"/>
      <c r="C268" s="247" t="s">
        <v>0</v>
      </c>
      <c r="D268" s="509" t="s">
        <v>639</v>
      </c>
      <c r="E268" s="269"/>
      <c r="F268" s="269"/>
      <c r="G268" s="270"/>
      <c r="H268" s="465">
        <v>489440</v>
      </c>
      <c r="I268" s="466"/>
      <c r="J268" s="490">
        <v>489440</v>
      </c>
      <c r="K268" s="490">
        <v>95798</v>
      </c>
      <c r="L268" s="468">
        <v>19.57</v>
      </c>
    </row>
    <row r="269" spans="1:12" ht="13.7" customHeight="1" x14ac:dyDescent="0.25">
      <c r="A269" s="300"/>
      <c r="B269" s="241"/>
      <c r="C269" s="257"/>
      <c r="D269" s="311" t="s">
        <v>0</v>
      </c>
      <c r="E269" s="483" t="s">
        <v>809</v>
      </c>
      <c r="F269" s="272"/>
      <c r="G269" s="273"/>
      <c r="H269" s="470">
        <v>489440</v>
      </c>
      <c r="I269" s="471"/>
      <c r="J269" s="485">
        <v>489440</v>
      </c>
      <c r="K269" s="485">
        <v>95798</v>
      </c>
      <c r="L269" s="475">
        <v>19.57</v>
      </c>
    </row>
    <row r="270" spans="1:12" ht="13.7" customHeight="1" x14ac:dyDescent="0.25">
      <c r="A270" s="300"/>
      <c r="B270" s="241"/>
      <c r="C270" s="487" t="s">
        <v>209</v>
      </c>
      <c r="D270" s="261"/>
      <c r="E270" s="261"/>
      <c r="F270" s="261"/>
      <c r="G270" s="262"/>
      <c r="H270" s="460">
        <v>2866066</v>
      </c>
      <c r="I270" s="461"/>
      <c r="J270" s="488">
        <v>2528062</v>
      </c>
      <c r="K270" s="488">
        <v>47415</v>
      </c>
      <c r="L270" s="479">
        <v>1.88</v>
      </c>
    </row>
    <row r="271" spans="1:12" ht="13.7" customHeight="1" x14ac:dyDescent="0.25">
      <c r="A271" s="300"/>
      <c r="B271" s="241"/>
      <c r="C271" s="313" t="s">
        <v>0</v>
      </c>
      <c r="D271" s="489" t="s">
        <v>639</v>
      </c>
      <c r="E271" s="292"/>
      <c r="F271" s="292"/>
      <c r="G271" s="293"/>
      <c r="H271" s="465">
        <v>2866066</v>
      </c>
      <c r="I271" s="466"/>
      <c r="J271" s="490">
        <v>2528062</v>
      </c>
      <c r="K271" s="490">
        <v>47415</v>
      </c>
      <c r="L271" s="468">
        <v>1.88</v>
      </c>
    </row>
    <row r="272" spans="1:12" ht="13.7" customHeight="1" x14ac:dyDescent="0.25">
      <c r="A272" s="300"/>
      <c r="B272" s="241"/>
      <c r="C272" s="239"/>
      <c r="D272" s="285"/>
      <c r="E272" s="481" t="s">
        <v>810</v>
      </c>
      <c r="F272" s="334"/>
      <c r="G272" s="344"/>
      <c r="H272" s="470">
        <v>226206</v>
      </c>
      <c r="I272" s="471"/>
      <c r="J272" s="485">
        <v>188206</v>
      </c>
      <c r="K272" s="485">
        <v>9670</v>
      </c>
      <c r="L272" s="473">
        <v>5.14</v>
      </c>
    </row>
    <row r="273" spans="1:12" ht="13.7" customHeight="1" x14ac:dyDescent="0.25">
      <c r="A273" s="300"/>
      <c r="B273" s="241"/>
      <c r="C273" s="239"/>
      <c r="D273" s="285"/>
      <c r="E273" s="469" t="s">
        <v>811</v>
      </c>
      <c r="F273" s="290"/>
      <c r="G273" s="291"/>
      <c r="H273" s="470">
        <v>2628860</v>
      </c>
      <c r="I273" s="471"/>
      <c r="J273" s="485">
        <v>2328856</v>
      </c>
      <c r="K273" s="485">
        <v>37745</v>
      </c>
      <c r="L273" s="473">
        <v>1.62</v>
      </c>
    </row>
    <row r="274" spans="1:12" ht="13.7" customHeight="1" x14ac:dyDescent="0.25">
      <c r="A274" s="300"/>
      <c r="B274" s="241"/>
      <c r="C274" s="334"/>
      <c r="D274" s="344"/>
      <c r="E274" s="469" t="s">
        <v>812</v>
      </c>
      <c r="F274" s="290"/>
      <c r="G274" s="291"/>
      <c r="H274" s="470">
        <v>11000</v>
      </c>
      <c r="I274" s="471"/>
      <c r="J274" s="496">
        <v>11000</v>
      </c>
      <c r="K274" s="496">
        <v>0</v>
      </c>
      <c r="L274" s="475">
        <v>0</v>
      </c>
    </row>
    <row r="275" spans="1:12" ht="13.7" customHeight="1" x14ac:dyDescent="0.25">
      <c r="A275" s="300"/>
      <c r="B275" s="241"/>
      <c r="C275" s="487" t="s">
        <v>213</v>
      </c>
      <c r="D275" s="290"/>
      <c r="E275" s="290"/>
      <c r="F275" s="290"/>
      <c r="G275" s="291"/>
      <c r="H275" s="460">
        <v>1943342</v>
      </c>
      <c r="I275" s="461"/>
      <c r="J275" s="488">
        <v>1943342</v>
      </c>
      <c r="K275" s="488">
        <v>249393</v>
      </c>
      <c r="L275" s="479">
        <v>12.83</v>
      </c>
    </row>
    <row r="276" spans="1:12" ht="13.7" customHeight="1" x14ac:dyDescent="0.25">
      <c r="A276" s="300"/>
      <c r="B276" s="241"/>
      <c r="C276" s="313" t="s">
        <v>0</v>
      </c>
      <c r="D276" s="482" t="s">
        <v>639</v>
      </c>
      <c r="E276" s="290"/>
      <c r="F276" s="290"/>
      <c r="G276" s="291"/>
      <c r="H276" s="465">
        <v>1943342</v>
      </c>
      <c r="I276" s="466"/>
      <c r="J276" s="494">
        <v>1943342</v>
      </c>
      <c r="K276" s="490">
        <v>249393</v>
      </c>
      <c r="L276" s="477">
        <v>12.83</v>
      </c>
    </row>
    <row r="277" spans="1:12" ht="12.75" customHeight="1" x14ac:dyDescent="0.25">
      <c r="A277" s="300"/>
      <c r="B277" s="241"/>
      <c r="C277" s="239"/>
      <c r="D277" s="283" t="s">
        <v>0</v>
      </c>
      <c r="E277" s="469" t="s">
        <v>813</v>
      </c>
      <c r="F277" s="290"/>
      <c r="G277" s="291"/>
      <c r="H277" s="470">
        <v>79000</v>
      </c>
      <c r="I277" s="471"/>
      <c r="J277" s="485">
        <v>79000</v>
      </c>
      <c r="K277" s="485">
        <v>11656</v>
      </c>
      <c r="L277" s="473">
        <v>14.75</v>
      </c>
    </row>
    <row r="278" spans="1:12" ht="13.7" customHeight="1" x14ac:dyDescent="0.25">
      <c r="A278" s="284" t="s">
        <v>0</v>
      </c>
      <c r="B278" s="239"/>
      <c r="C278" s="239"/>
      <c r="D278" s="285"/>
      <c r="E278" s="469" t="s">
        <v>814</v>
      </c>
      <c r="F278" s="290"/>
      <c r="G278" s="291"/>
      <c r="H278" s="470">
        <v>270298</v>
      </c>
      <c r="I278" s="471"/>
      <c r="J278" s="485">
        <v>270298</v>
      </c>
      <c r="K278" s="485">
        <v>27362</v>
      </c>
      <c r="L278" s="473">
        <v>10.119999999999999</v>
      </c>
    </row>
    <row r="279" spans="1:12" ht="13.7" customHeight="1" x14ac:dyDescent="0.25">
      <c r="A279" s="238"/>
      <c r="B279" s="239"/>
      <c r="C279" s="239"/>
      <c r="D279" s="285"/>
      <c r="E279" s="469" t="s">
        <v>815</v>
      </c>
      <c r="F279" s="290"/>
      <c r="G279" s="291"/>
      <c r="H279" s="470">
        <v>54000</v>
      </c>
      <c r="I279" s="471"/>
      <c r="J279" s="485">
        <v>54000</v>
      </c>
      <c r="K279" s="485">
        <v>2862</v>
      </c>
      <c r="L279" s="475">
        <v>5.3</v>
      </c>
    </row>
    <row r="280" spans="1:12" ht="13.7" customHeight="1" x14ac:dyDescent="0.25">
      <c r="A280" s="238"/>
      <c r="B280" s="239"/>
      <c r="C280" s="239"/>
      <c r="D280" s="285"/>
      <c r="E280" s="469" t="s">
        <v>816</v>
      </c>
      <c r="F280" s="290"/>
      <c r="G280" s="291"/>
      <c r="H280" s="470">
        <v>131000</v>
      </c>
      <c r="I280" s="471"/>
      <c r="J280" s="485">
        <v>131000</v>
      </c>
      <c r="K280" s="485">
        <v>7288</v>
      </c>
      <c r="L280" s="473">
        <v>5.56</v>
      </c>
    </row>
    <row r="281" spans="1:12" ht="13.7" customHeight="1" x14ac:dyDescent="0.25">
      <c r="A281" s="238"/>
      <c r="B281" s="239"/>
      <c r="C281" s="239"/>
      <c r="D281" s="285"/>
      <c r="E281" s="469" t="s">
        <v>817</v>
      </c>
      <c r="F281" s="290"/>
      <c r="G281" s="291"/>
      <c r="H281" s="470">
        <v>102300</v>
      </c>
      <c r="I281" s="471"/>
      <c r="J281" s="485">
        <v>102300</v>
      </c>
      <c r="K281" s="485">
        <v>31318</v>
      </c>
      <c r="L281" s="473">
        <v>30.61</v>
      </c>
    </row>
    <row r="282" spans="1:12" ht="13.7" customHeight="1" x14ac:dyDescent="0.25">
      <c r="A282" s="238"/>
      <c r="B282" s="239"/>
      <c r="C282" s="239"/>
      <c r="D282" s="285"/>
      <c r="E282" s="469" t="s">
        <v>818</v>
      </c>
      <c r="F282" s="290"/>
      <c r="G282" s="291"/>
      <c r="H282" s="470">
        <v>186380</v>
      </c>
      <c r="I282" s="471"/>
      <c r="J282" s="485">
        <v>186380</v>
      </c>
      <c r="K282" s="485">
        <v>9902</v>
      </c>
      <c r="L282" s="475">
        <v>5.31</v>
      </c>
    </row>
    <row r="283" spans="1:12" ht="24.95" customHeight="1" x14ac:dyDescent="0.25">
      <c r="A283" s="238"/>
      <c r="B283" s="239"/>
      <c r="C283" s="239"/>
      <c r="D283" s="285"/>
      <c r="E283" s="469" t="s">
        <v>819</v>
      </c>
      <c r="F283" s="290"/>
      <c r="G283" s="291"/>
      <c r="H283" s="470">
        <v>402500</v>
      </c>
      <c r="I283" s="471"/>
      <c r="J283" s="485">
        <v>402500</v>
      </c>
      <c r="K283" s="485">
        <v>31270</v>
      </c>
      <c r="L283" s="473">
        <v>7.77</v>
      </c>
    </row>
    <row r="284" spans="1:12" ht="13.7" customHeight="1" x14ac:dyDescent="0.25">
      <c r="A284" s="238"/>
      <c r="B284" s="239"/>
      <c r="C284" s="239"/>
      <c r="D284" s="285"/>
      <c r="E284" s="469" t="s">
        <v>820</v>
      </c>
      <c r="F284" s="290"/>
      <c r="G284" s="291"/>
      <c r="H284" s="470">
        <v>40000</v>
      </c>
      <c r="I284" s="471"/>
      <c r="J284" s="485">
        <v>40000</v>
      </c>
      <c r="K284" s="485">
        <v>7977</v>
      </c>
      <c r="L284" s="473">
        <v>19.940000000000001</v>
      </c>
    </row>
    <row r="285" spans="1:12" ht="13.7" customHeight="1" x14ac:dyDescent="0.25">
      <c r="A285" s="238"/>
      <c r="B285" s="239"/>
      <c r="C285" s="239"/>
      <c r="D285" s="285"/>
      <c r="E285" s="469" t="s">
        <v>821</v>
      </c>
      <c r="F285" s="290"/>
      <c r="G285" s="291"/>
      <c r="H285" s="470">
        <v>15000</v>
      </c>
      <c r="I285" s="471"/>
      <c r="J285" s="485">
        <v>15000</v>
      </c>
      <c r="K285" s="485">
        <v>0</v>
      </c>
      <c r="L285" s="475">
        <v>0</v>
      </c>
    </row>
    <row r="286" spans="1:12" ht="24.95" customHeight="1" x14ac:dyDescent="0.25">
      <c r="A286" s="238"/>
      <c r="B286" s="239"/>
      <c r="C286" s="239"/>
      <c r="D286" s="285"/>
      <c r="E286" s="469" t="s">
        <v>822</v>
      </c>
      <c r="F286" s="290"/>
      <c r="G286" s="291"/>
      <c r="H286" s="470">
        <v>5244</v>
      </c>
      <c r="I286" s="471"/>
      <c r="J286" s="485">
        <v>5244</v>
      </c>
      <c r="K286" s="485">
        <v>0</v>
      </c>
      <c r="L286" s="473">
        <v>0</v>
      </c>
    </row>
    <row r="287" spans="1:12" ht="13.7" customHeight="1" x14ac:dyDescent="0.25">
      <c r="A287" s="238"/>
      <c r="B287" s="239"/>
      <c r="C287" s="239"/>
      <c r="D287" s="285"/>
      <c r="E287" s="469" t="s">
        <v>823</v>
      </c>
      <c r="F287" s="290"/>
      <c r="G287" s="291"/>
      <c r="H287" s="470">
        <v>265000</v>
      </c>
      <c r="I287" s="471"/>
      <c r="J287" s="485">
        <v>265000</v>
      </c>
      <c r="K287" s="485">
        <v>92871</v>
      </c>
      <c r="L287" s="475">
        <v>35.049999999999997</v>
      </c>
    </row>
    <row r="288" spans="1:12" ht="13.7" customHeight="1" x14ac:dyDescent="0.25">
      <c r="A288" s="238"/>
      <c r="B288" s="239"/>
      <c r="C288" s="239"/>
      <c r="D288" s="285"/>
      <c r="E288" s="469" t="s">
        <v>824</v>
      </c>
      <c r="F288" s="290"/>
      <c r="G288" s="291"/>
      <c r="H288" s="470">
        <v>392620</v>
      </c>
      <c r="I288" s="471"/>
      <c r="J288" s="485">
        <v>392620</v>
      </c>
      <c r="K288" s="485">
        <v>26888</v>
      </c>
      <c r="L288" s="473">
        <v>6.85</v>
      </c>
    </row>
    <row r="289" spans="1:12" ht="13.7" customHeight="1" x14ac:dyDescent="0.25">
      <c r="A289" s="452" t="s">
        <v>225</v>
      </c>
      <c r="B289" s="453"/>
      <c r="C289" s="453"/>
      <c r="D289" s="453"/>
      <c r="E289" s="453"/>
      <c r="F289" s="453"/>
      <c r="G289" s="454"/>
      <c r="H289" s="455">
        <v>430000</v>
      </c>
      <c r="I289" s="456"/>
      <c r="J289" s="457">
        <v>430000</v>
      </c>
      <c r="K289" s="457">
        <v>489</v>
      </c>
      <c r="L289" s="458">
        <v>0.11</v>
      </c>
    </row>
    <row r="290" spans="1:12" ht="13.7" customHeight="1" x14ac:dyDescent="0.25">
      <c r="A290" s="317" t="s">
        <v>0</v>
      </c>
      <c r="B290" s="318"/>
      <c r="C290" s="487" t="s">
        <v>226</v>
      </c>
      <c r="D290" s="261"/>
      <c r="E290" s="261"/>
      <c r="F290" s="261"/>
      <c r="G290" s="262"/>
      <c r="H290" s="460">
        <v>105000</v>
      </c>
      <c r="I290" s="461"/>
      <c r="J290" s="508">
        <v>105000</v>
      </c>
      <c r="K290" s="508">
        <v>0</v>
      </c>
      <c r="L290" s="479">
        <v>0</v>
      </c>
    </row>
    <row r="291" spans="1:12" ht="13.7" customHeight="1" x14ac:dyDescent="0.25">
      <c r="A291" s="319"/>
      <c r="B291" s="320"/>
      <c r="C291" s="313" t="s">
        <v>0</v>
      </c>
      <c r="D291" s="482" t="s">
        <v>639</v>
      </c>
      <c r="E291" s="261"/>
      <c r="F291" s="261"/>
      <c r="G291" s="262"/>
      <c r="H291" s="465">
        <v>105000</v>
      </c>
      <c r="I291" s="466"/>
      <c r="J291" s="490">
        <v>105000</v>
      </c>
      <c r="K291" s="490">
        <v>0</v>
      </c>
      <c r="L291" s="510">
        <v>0</v>
      </c>
    </row>
    <row r="292" spans="1:12" ht="13.7" customHeight="1" x14ac:dyDescent="0.25">
      <c r="A292" s="319"/>
      <c r="B292" s="320"/>
      <c r="C292" s="257"/>
      <c r="D292" s="311" t="s">
        <v>0</v>
      </c>
      <c r="E292" s="469" t="s">
        <v>825</v>
      </c>
      <c r="F292" s="261"/>
      <c r="G292" s="262"/>
      <c r="H292" s="470">
        <v>105000</v>
      </c>
      <c r="I292" s="471"/>
      <c r="J292" s="485">
        <v>105000</v>
      </c>
      <c r="K292" s="485">
        <v>0</v>
      </c>
      <c r="L292" s="475">
        <v>0</v>
      </c>
    </row>
    <row r="293" spans="1:12" ht="13.7" customHeight="1" x14ac:dyDescent="0.25">
      <c r="A293" s="319"/>
      <c r="B293" s="320"/>
      <c r="C293" s="487" t="s">
        <v>228</v>
      </c>
      <c r="D293" s="261"/>
      <c r="E293" s="261"/>
      <c r="F293" s="261"/>
      <c r="G293" s="262"/>
      <c r="H293" s="460">
        <v>90000</v>
      </c>
      <c r="I293" s="461"/>
      <c r="J293" s="488">
        <v>90000</v>
      </c>
      <c r="K293" s="488">
        <v>0</v>
      </c>
      <c r="L293" s="479">
        <v>0</v>
      </c>
    </row>
    <row r="294" spans="1:12" ht="13.7" customHeight="1" x14ac:dyDescent="0.25">
      <c r="A294" s="319"/>
      <c r="B294" s="320"/>
      <c r="C294" s="313" t="s">
        <v>0</v>
      </c>
      <c r="D294" s="482" t="s">
        <v>639</v>
      </c>
      <c r="E294" s="261"/>
      <c r="F294" s="261"/>
      <c r="G294" s="262"/>
      <c r="H294" s="465">
        <v>90000</v>
      </c>
      <c r="I294" s="466"/>
      <c r="J294" s="490">
        <v>90000</v>
      </c>
      <c r="K294" s="490">
        <v>0</v>
      </c>
      <c r="L294" s="477">
        <v>0</v>
      </c>
    </row>
    <row r="295" spans="1:12" ht="13.7" customHeight="1" x14ac:dyDescent="0.25">
      <c r="A295" s="319"/>
      <c r="B295" s="320"/>
      <c r="C295" s="257"/>
      <c r="D295" s="311" t="s">
        <v>0</v>
      </c>
      <c r="E295" s="469" t="s">
        <v>825</v>
      </c>
      <c r="F295" s="261"/>
      <c r="G295" s="262"/>
      <c r="H295" s="470">
        <v>90000</v>
      </c>
      <c r="I295" s="471"/>
      <c r="J295" s="485">
        <v>90000</v>
      </c>
      <c r="K295" s="485">
        <v>0</v>
      </c>
      <c r="L295" s="473">
        <v>0</v>
      </c>
    </row>
    <row r="296" spans="1:12" ht="13.7" customHeight="1" x14ac:dyDescent="0.25">
      <c r="A296" s="319"/>
      <c r="B296" s="320"/>
      <c r="C296" s="487" t="s">
        <v>229</v>
      </c>
      <c r="D296" s="261"/>
      <c r="E296" s="261"/>
      <c r="F296" s="261"/>
      <c r="G296" s="262"/>
      <c r="H296" s="460">
        <v>24000</v>
      </c>
      <c r="I296" s="461"/>
      <c r="J296" s="488">
        <v>24000</v>
      </c>
      <c r="K296" s="488">
        <v>0</v>
      </c>
      <c r="L296" s="479">
        <v>0</v>
      </c>
    </row>
    <row r="297" spans="1:12" ht="13.7" customHeight="1" x14ac:dyDescent="0.25">
      <c r="A297" s="319"/>
      <c r="B297" s="320"/>
      <c r="C297" s="313" t="s">
        <v>0</v>
      </c>
      <c r="D297" s="482" t="s">
        <v>639</v>
      </c>
      <c r="E297" s="261"/>
      <c r="F297" s="261"/>
      <c r="G297" s="262"/>
      <c r="H297" s="465">
        <v>24000</v>
      </c>
      <c r="I297" s="466"/>
      <c r="J297" s="490">
        <v>24000</v>
      </c>
      <c r="K297" s="490">
        <v>0</v>
      </c>
      <c r="L297" s="477">
        <v>0</v>
      </c>
    </row>
    <row r="298" spans="1:12" ht="13.7" customHeight="1" x14ac:dyDescent="0.25">
      <c r="A298" s="319"/>
      <c r="B298" s="320"/>
      <c r="C298" s="257"/>
      <c r="D298" s="311" t="s">
        <v>0</v>
      </c>
      <c r="E298" s="469" t="s">
        <v>825</v>
      </c>
      <c r="F298" s="261"/>
      <c r="G298" s="262"/>
      <c r="H298" s="470">
        <v>24000</v>
      </c>
      <c r="I298" s="471"/>
      <c r="J298" s="485">
        <v>24000</v>
      </c>
      <c r="K298" s="485">
        <v>0</v>
      </c>
      <c r="L298" s="473">
        <v>0</v>
      </c>
    </row>
    <row r="299" spans="1:12" ht="13.7" customHeight="1" x14ac:dyDescent="0.25">
      <c r="A299" s="319"/>
      <c r="B299" s="320"/>
      <c r="C299" s="487" t="s">
        <v>230</v>
      </c>
      <c r="D299" s="261"/>
      <c r="E299" s="261"/>
      <c r="F299" s="261"/>
      <c r="G299" s="262"/>
      <c r="H299" s="460">
        <v>150000</v>
      </c>
      <c r="I299" s="461"/>
      <c r="J299" s="488">
        <v>150000</v>
      </c>
      <c r="K299" s="488">
        <v>0</v>
      </c>
      <c r="L299" s="479">
        <v>0</v>
      </c>
    </row>
    <row r="300" spans="1:12" ht="13.7" customHeight="1" x14ac:dyDescent="0.25">
      <c r="A300" s="319"/>
      <c r="B300" s="320"/>
      <c r="C300" s="343" t="s">
        <v>0</v>
      </c>
      <c r="D300" s="482" t="s">
        <v>639</v>
      </c>
      <c r="E300" s="261"/>
      <c r="F300" s="261"/>
      <c r="G300" s="262"/>
      <c r="H300" s="465">
        <v>150000</v>
      </c>
      <c r="I300" s="466"/>
      <c r="J300" s="490">
        <v>150000</v>
      </c>
      <c r="K300" s="490">
        <v>0</v>
      </c>
      <c r="L300" s="477">
        <v>0</v>
      </c>
    </row>
    <row r="301" spans="1:12" ht="13.7" customHeight="1" x14ac:dyDescent="0.25">
      <c r="A301" s="324"/>
      <c r="B301" s="325"/>
      <c r="C301" s="325"/>
      <c r="D301" s="345" t="s">
        <v>0</v>
      </c>
      <c r="E301" s="469" t="s">
        <v>825</v>
      </c>
      <c r="F301" s="261"/>
      <c r="G301" s="262"/>
      <c r="H301" s="470">
        <v>150000</v>
      </c>
      <c r="I301" s="471"/>
      <c r="J301" s="485">
        <v>150000</v>
      </c>
      <c r="K301" s="485">
        <v>0</v>
      </c>
      <c r="L301" s="473">
        <v>0</v>
      </c>
    </row>
    <row r="302" spans="1:12" ht="13.7" customHeight="1" x14ac:dyDescent="0.25">
      <c r="A302" s="319"/>
      <c r="B302" s="320"/>
      <c r="C302" s="497" t="s">
        <v>231</v>
      </c>
      <c r="D302" s="257"/>
      <c r="E302" s="261"/>
      <c r="F302" s="261"/>
      <c r="G302" s="262"/>
      <c r="H302" s="460">
        <v>61000</v>
      </c>
      <c r="I302" s="461"/>
      <c r="J302" s="488">
        <v>61000</v>
      </c>
      <c r="K302" s="488">
        <v>489</v>
      </c>
      <c r="L302" s="463">
        <v>0.8</v>
      </c>
    </row>
    <row r="303" spans="1:12" ht="13.7" customHeight="1" x14ac:dyDescent="0.25">
      <c r="A303" s="319"/>
      <c r="B303" s="320"/>
      <c r="C303" s="313" t="s">
        <v>0</v>
      </c>
      <c r="D303" s="482" t="s">
        <v>639</v>
      </c>
      <c r="E303" s="261"/>
      <c r="F303" s="261"/>
      <c r="G303" s="262"/>
      <c r="H303" s="465">
        <v>61000</v>
      </c>
      <c r="I303" s="466"/>
      <c r="J303" s="490">
        <v>61000</v>
      </c>
      <c r="K303" s="490">
        <v>489</v>
      </c>
      <c r="L303" s="468">
        <v>0.8</v>
      </c>
    </row>
    <row r="304" spans="1:12" ht="13.7" customHeight="1" x14ac:dyDescent="0.25">
      <c r="A304" s="319"/>
      <c r="B304" s="320"/>
      <c r="C304" s="241"/>
      <c r="D304" s="274" t="s">
        <v>0</v>
      </c>
      <c r="E304" s="469" t="s">
        <v>825</v>
      </c>
      <c r="F304" s="261"/>
      <c r="G304" s="262"/>
      <c r="H304" s="470">
        <v>56000</v>
      </c>
      <c r="I304" s="471"/>
      <c r="J304" s="485">
        <v>56000</v>
      </c>
      <c r="K304" s="485">
        <v>489</v>
      </c>
      <c r="L304" s="473">
        <v>0.87</v>
      </c>
    </row>
    <row r="305" spans="1:12" ht="13.7" customHeight="1" x14ac:dyDescent="0.25">
      <c r="A305" s="349"/>
      <c r="B305" s="350"/>
      <c r="C305" s="257"/>
      <c r="D305" s="258"/>
      <c r="E305" s="469" t="s">
        <v>826</v>
      </c>
      <c r="F305" s="261"/>
      <c r="G305" s="262"/>
      <c r="H305" s="470">
        <v>5000</v>
      </c>
      <c r="I305" s="471"/>
      <c r="J305" s="485">
        <v>5000</v>
      </c>
      <c r="K305" s="485">
        <v>0</v>
      </c>
      <c r="L305" s="475">
        <v>0</v>
      </c>
    </row>
    <row r="306" spans="1:12" ht="13.7" customHeight="1" x14ac:dyDescent="0.25">
      <c r="A306" s="452" t="s">
        <v>233</v>
      </c>
      <c r="B306" s="453"/>
      <c r="C306" s="453"/>
      <c r="D306" s="453"/>
      <c r="E306" s="453"/>
      <c r="F306" s="453"/>
      <c r="G306" s="454"/>
      <c r="H306" s="455">
        <v>15100000</v>
      </c>
      <c r="I306" s="456"/>
      <c r="J306" s="457">
        <v>15100000</v>
      </c>
      <c r="K306" s="457">
        <v>2526999</v>
      </c>
      <c r="L306" s="458">
        <v>16.739999999999998</v>
      </c>
    </row>
    <row r="307" spans="1:12" ht="13.7" customHeight="1" x14ac:dyDescent="0.25">
      <c r="A307" s="331" t="s">
        <v>0</v>
      </c>
      <c r="B307" s="335"/>
      <c r="C307" s="487" t="s">
        <v>234</v>
      </c>
      <c r="D307" s="261"/>
      <c r="E307" s="261"/>
      <c r="F307" s="261"/>
      <c r="G307" s="262"/>
      <c r="H307" s="460">
        <v>15100000</v>
      </c>
      <c r="I307" s="461"/>
      <c r="J307" s="488">
        <v>15100000</v>
      </c>
      <c r="K307" s="508">
        <v>2526999</v>
      </c>
      <c r="L307" s="479">
        <v>16.739999999999998</v>
      </c>
    </row>
    <row r="308" spans="1:12" ht="13.7" customHeight="1" x14ac:dyDescent="0.25">
      <c r="A308" s="300"/>
      <c r="B308" s="241"/>
      <c r="C308" s="313" t="s">
        <v>0</v>
      </c>
      <c r="D308" s="511" t="s">
        <v>639</v>
      </c>
      <c r="E308" s="332"/>
      <c r="F308" s="332"/>
      <c r="G308" s="362"/>
      <c r="H308" s="465">
        <v>15100000</v>
      </c>
      <c r="I308" s="466"/>
      <c r="J308" s="490">
        <v>15100000</v>
      </c>
      <c r="K308" s="490">
        <v>2526999</v>
      </c>
      <c r="L308" s="477">
        <v>16.739999999999998</v>
      </c>
    </row>
    <row r="309" spans="1:12" ht="13.7" customHeight="1" x14ac:dyDescent="0.25">
      <c r="A309" s="330"/>
      <c r="B309" s="257"/>
      <c r="C309" s="257"/>
      <c r="D309" s="311" t="s">
        <v>0</v>
      </c>
      <c r="E309" s="483" t="s">
        <v>827</v>
      </c>
      <c r="F309" s="286"/>
      <c r="G309" s="287"/>
      <c r="H309" s="470">
        <v>15100000</v>
      </c>
      <c r="I309" s="471"/>
      <c r="J309" s="485">
        <v>15100000</v>
      </c>
      <c r="K309" s="485">
        <v>2526999</v>
      </c>
      <c r="L309" s="473">
        <v>16.739999999999998</v>
      </c>
    </row>
    <row r="310" spans="1:12" ht="13.7" customHeight="1" x14ac:dyDescent="0.25">
      <c r="A310" s="452" t="s">
        <v>236</v>
      </c>
      <c r="B310" s="453"/>
      <c r="C310" s="453"/>
      <c r="D310" s="453"/>
      <c r="E310" s="453"/>
      <c r="F310" s="453"/>
      <c r="G310" s="454"/>
      <c r="H310" s="455">
        <v>44707560</v>
      </c>
      <c r="I310" s="456"/>
      <c r="J310" s="457">
        <v>38043553</v>
      </c>
      <c r="K310" s="457">
        <v>0</v>
      </c>
      <c r="L310" s="458">
        <v>0</v>
      </c>
    </row>
    <row r="311" spans="1:12" ht="13.7" customHeight="1" x14ac:dyDescent="0.25">
      <c r="A311" s="238"/>
      <c r="B311" s="239"/>
      <c r="C311" s="487" t="s">
        <v>239</v>
      </c>
      <c r="D311" s="290"/>
      <c r="E311" s="290"/>
      <c r="F311" s="290"/>
      <c r="G311" s="291"/>
      <c r="H311" s="460">
        <v>44707560</v>
      </c>
      <c r="I311" s="461"/>
      <c r="J311" s="488">
        <v>38043553</v>
      </c>
      <c r="K311" s="488">
        <v>0</v>
      </c>
      <c r="L311" s="479">
        <v>0</v>
      </c>
    </row>
    <row r="312" spans="1:12" ht="13.7" customHeight="1" x14ac:dyDescent="0.25">
      <c r="A312" s="238"/>
      <c r="B312" s="239"/>
      <c r="C312" s="313" t="s">
        <v>0</v>
      </c>
      <c r="D312" s="489" t="s">
        <v>639</v>
      </c>
      <c r="E312" s="266"/>
      <c r="F312" s="266"/>
      <c r="G312" s="267"/>
      <c r="H312" s="465">
        <v>20900000</v>
      </c>
      <c r="I312" s="466"/>
      <c r="J312" s="490">
        <v>15823198</v>
      </c>
      <c r="K312" s="490">
        <v>0</v>
      </c>
      <c r="L312" s="468">
        <v>0</v>
      </c>
    </row>
    <row r="313" spans="1:12" ht="13.7" customHeight="1" x14ac:dyDescent="0.25">
      <c r="A313" s="238"/>
      <c r="B313" s="239"/>
      <c r="C313" s="239"/>
      <c r="D313" s="259" t="s">
        <v>0</v>
      </c>
      <c r="E313" s="491" t="s">
        <v>828</v>
      </c>
      <c r="F313" s="297"/>
      <c r="G313" s="298"/>
      <c r="H313" s="470">
        <v>6500000</v>
      </c>
      <c r="I313" s="471"/>
      <c r="J313" s="485">
        <v>3483914</v>
      </c>
      <c r="K313" s="485">
        <v>0</v>
      </c>
      <c r="L313" s="475">
        <v>0</v>
      </c>
    </row>
    <row r="314" spans="1:12" ht="13.7" customHeight="1" x14ac:dyDescent="0.25">
      <c r="A314" s="238"/>
      <c r="B314" s="239"/>
      <c r="C314" s="239"/>
      <c r="D314" s="242"/>
      <c r="E314" s="483" t="s">
        <v>829</v>
      </c>
      <c r="F314" s="272"/>
      <c r="G314" s="273"/>
      <c r="H314" s="470">
        <v>10500000</v>
      </c>
      <c r="I314" s="471"/>
      <c r="J314" s="485">
        <v>10500000</v>
      </c>
      <c r="K314" s="485">
        <v>0</v>
      </c>
      <c r="L314" s="473">
        <v>0</v>
      </c>
    </row>
    <row r="315" spans="1:12" ht="13.7" customHeight="1" x14ac:dyDescent="0.25">
      <c r="A315" s="238"/>
      <c r="B315" s="239"/>
      <c r="C315" s="239"/>
      <c r="D315" s="242"/>
      <c r="E315" s="469" t="s">
        <v>830</v>
      </c>
      <c r="F315" s="261"/>
      <c r="G315" s="262"/>
      <c r="H315" s="470">
        <v>0</v>
      </c>
      <c r="I315" s="471"/>
      <c r="J315" s="485">
        <v>1339284</v>
      </c>
      <c r="K315" s="485">
        <v>0</v>
      </c>
      <c r="L315" s="473">
        <v>0</v>
      </c>
    </row>
    <row r="316" spans="1:12" ht="13.7" customHeight="1" x14ac:dyDescent="0.25">
      <c r="A316" s="238"/>
      <c r="B316" s="239"/>
      <c r="C316" s="239"/>
      <c r="D316" s="242"/>
      <c r="E316" s="474" t="s">
        <v>831</v>
      </c>
      <c r="F316" s="266"/>
      <c r="G316" s="267"/>
      <c r="H316" s="470">
        <v>3000000</v>
      </c>
      <c r="I316" s="471"/>
      <c r="J316" s="485">
        <v>0</v>
      </c>
      <c r="K316" s="485">
        <v>0</v>
      </c>
      <c r="L316" s="475">
        <v>0</v>
      </c>
    </row>
    <row r="317" spans="1:12" ht="24.95" customHeight="1" x14ac:dyDescent="0.25">
      <c r="A317" s="238"/>
      <c r="B317" s="239"/>
      <c r="C317" s="239"/>
      <c r="D317" s="242"/>
      <c r="E317" s="476" t="s">
        <v>832</v>
      </c>
      <c r="F317" s="249"/>
      <c r="G317" s="250"/>
      <c r="H317" s="470">
        <v>400000</v>
      </c>
      <c r="I317" s="471"/>
      <c r="J317" s="485">
        <v>0</v>
      </c>
      <c r="K317" s="485">
        <v>0</v>
      </c>
      <c r="L317" s="473">
        <v>0</v>
      </c>
    </row>
    <row r="318" spans="1:12" ht="13.7" customHeight="1" x14ac:dyDescent="0.25">
      <c r="A318" s="238"/>
      <c r="B318" s="239"/>
      <c r="C318" s="239"/>
      <c r="D318" s="258"/>
      <c r="E318" s="483" t="s">
        <v>833</v>
      </c>
      <c r="F318" s="272"/>
      <c r="G318" s="273"/>
      <c r="H318" s="470">
        <v>500000</v>
      </c>
      <c r="I318" s="471"/>
      <c r="J318" s="485">
        <v>500000</v>
      </c>
      <c r="K318" s="485">
        <v>0</v>
      </c>
      <c r="L318" s="475">
        <v>0</v>
      </c>
    </row>
    <row r="319" spans="1:12" ht="13.7" customHeight="1" x14ac:dyDescent="0.25">
      <c r="A319" s="238"/>
      <c r="B319" s="239"/>
      <c r="C319" s="239"/>
      <c r="D319" s="482" t="s">
        <v>643</v>
      </c>
      <c r="E319" s="261"/>
      <c r="F319" s="261"/>
      <c r="G319" s="262"/>
      <c r="H319" s="465">
        <v>23807560</v>
      </c>
      <c r="I319" s="466"/>
      <c r="J319" s="490">
        <v>22220355</v>
      </c>
      <c r="K319" s="490">
        <v>0</v>
      </c>
      <c r="L319" s="468">
        <v>0</v>
      </c>
    </row>
    <row r="320" spans="1:12" ht="13.7" customHeight="1" x14ac:dyDescent="0.25">
      <c r="A320" s="238"/>
      <c r="B320" s="239"/>
      <c r="C320" s="239"/>
      <c r="D320" s="242"/>
      <c r="E320" s="476" t="s">
        <v>834</v>
      </c>
      <c r="F320" s="249"/>
      <c r="G320" s="250"/>
      <c r="H320" s="470">
        <v>20833560</v>
      </c>
      <c r="I320" s="471"/>
      <c r="J320" s="496">
        <v>19446355</v>
      </c>
      <c r="K320" s="496">
        <v>0</v>
      </c>
      <c r="L320" s="475">
        <v>0</v>
      </c>
    </row>
    <row r="321" spans="1:12" ht="13.7" customHeight="1" x14ac:dyDescent="0.25">
      <c r="A321" s="238"/>
      <c r="B321" s="239"/>
      <c r="C321" s="239"/>
      <c r="D321" s="242"/>
      <c r="E321" s="483" t="s">
        <v>835</v>
      </c>
      <c r="F321" s="272"/>
      <c r="G321" s="273"/>
      <c r="H321" s="470">
        <v>1724000</v>
      </c>
      <c r="I321" s="471"/>
      <c r="J321" s="485">
        <v>1724000</v>
      </c>
      <c r="K321" s="485">
        <v>0</v>
      </c>
      <c r="L321" s="473">
        <v>0</v>
      </c>
    </row>
    <row r="322" spans="1:12" ht="13.7" customHeight="1" x14ac:dyDescent="0.25">
      <c r="A322" s="238"/>
      <c r="B322" s="239"/>
      <c r="C322" s="239"/>
      <c r="D322" s="242"/>
      <c r="E322" s="469" t="s">
        <v>836</v>
      </c>
      <c r="F322" s="261"/>
      <c r="G322" s="262"/>
      <c r="H322" s="470">
        <v>750000</v>
      </c>
      <c r="I322" s="471"/>
      <c r="J322" s="485">
        <v>750000</v>
      </c>
      <c r="K322" s="485">
        <v>0</v>
      </c>
      <c r="L322" s="473">
        <v>0</v>
      </c>
    </row>
    <row r="323" spans="1:12" ht="39" customHeight="1" x14ac:dyDescent="0.25">
      <c r="A323" s="238"/>
      <c r="B323" s="239"/>
      <c r="C323" s="239"/>
      <c r="D323" s="242"/>
      <c r="E323" s="474" t="s">
        <v>837</v>
      </c>
      <c r="F323" s="266"/>
      <c r="G323" s="267"/>
      <c r="H323" s="470">
        <v>200000</v>
      </c>
      <c r="I323" s="471"/>
      <c r="J323" s="485">
        <v>0</v>
      </c>
      <c r="K323" s="485">
        <v>0</v>
      </c>
      <c r="L323" s="475">
        <v>0</v>
      </c>
    </row>
    <row r="324" spans="1:12" ht="13.7" customHeight="1" x14ac:dyDescent="0.25">
      <c r="A324" s="378"/>
      <c r="B324" s="305"/>
      <c r="C324" s="305"/>
      <c r="D324" s="298"/>
      <c r="E324" s="476" t="s">
        <v>838</v>
      </c>
      <c r="F324" s="249"/>
      <c r="G324" s="250"/>
      <c r="H324" s="470">
        <v>300000</v>
      </c>
      <c r="I324" s="471"/>
      <c r="J324" s="485">
        <v>300000</v>
      </c>
      <c r="K324" s="485">
        <v>0</v>
      </c>
      <c r="L324" s="473">
        <v>0</v>
      </c>
    </row>
    <row r="325" spans="1:12" ht="13.7" customHeight="1" x14ac:dyDescent="0.25">
      <c r="A325" s="452" t="s">
        <v>252</v>
      </c>
      <c r="B325" s="453"/>
      <c r="C325" s="453"/>
      <c r="D325" s="453"/>
      <c r="E325" s="453"/>
      <c r="F325" s="453"/>
      <c r="G325" s="454"/>
      <c r="H325" s="455">
        <v>19444072</v>
      </c>
      <c r="I325" s="456"/>
      <c r="J325" s="457">
        <v>19496401</v>
      </c>
      <c r="K325" s="457">
        <v>4707221</v>
      </c>
      <c r="L325" s="458">
        <v>24.14</v>
      </c>
    </row>
    <row r="326" spans="1:12" ht="13.7" customHeight="1" x14ac:dyDescent="0.25">
      <c r="A326" s="331" t="s">
        <v>0</v>
      </c>
      <c r="B326" s="335"/>
      <c r="C326" s="487" t="s">
        <v>253</v>
      </c>
      <c r="D326" s="261"/>
      <c r="E326" s="261"/>
      <c r="F326" s="261"/>
      <c r="G326" s="262"/>
      <c r="H326" s="460">
        <v>553150</v>
      </c>
      <c r="I326" s="461"/>
      <c r="J326" s="488">
        <v>553150</v>
      </c>
      <c r="K326" s="488">
        <v>135172</v>
      </c>
      <c r="L326" s="479">
        <v>24.44</v>
      </c>
    </row>
    <row r="327" spans="1:12" ht="13.7" customHeight="1" x14ac:dyDescent="0.25">
      <c r="A327" s="300"/>
      <c r="B327" s="241"/>
      <c r="C327" s="313" t="s">
        <v>0</v>
      </c>
      <c r="D327" s="511" t="s">
        <v>639</v>
      </c>
      <c r="E327" s="335"/>
      <c r="F327" s="335"/>
      <c r="G327" s="342"/>
      <c r="H327" s="465">
        <v>553150</v>
      </c>
      <c r="I327" s="466"/>
      <c r="J327" s="490">
        <v>553150</v>
      </c>
      <c r="K327" s="490">
        <v>135172</v>
      </c>
      <c r="L327" s="468">
        <v>24.44</v>
      </c>
    </row>
    <row r="328" spans="1:12" ht="13.7" customHeight="1" x14ac:dyDescent="0.25">
      <c r="A328" s="300"/>
      <c r="B328" s="241"/>
      <c r="C328" s="297"/>
      <c r="D328" s="311" t="s">
        <v>0</v>
      </c>
      <c r="E328" s="476" t="s">
        <v>839</v>
      </c>
      <c r="F328" s="249"/>
      <c r="G328" s="250"/>
      <c r="H328" s="470">
        <v>553150</v>
      </c>
      <c r="I328" s="471"/>
      <c r="J328" s="485">
        <v>553150</v>
      </c>
      <c r="K328" s="485">
        <v>135172</v>
      </c>
      <c r="L328" s="475">
        <v>24.44</v>
      </c>
    </row>
    <row r="329" spans="1:12" ht="13.7" customHeight="1" x14ac:dyDescent="0.25">
      <c r="A329" s="300"/>
      <c r="B329" s="241"/>
      <c r="C329" s="492" t="s">
        <v>255</v>
      </c>
      <c r="D329" s="272"/>
      <c r="E329" s="272"/>
      <c r="F329" s="272"/>
      <c r="G329" s="273"/>
      <c r="H329" s="460">
        <v>316824</v>
      </c>
      <c r="I329" s="461"/>
      <c r="J329" s="488">
        <v>316824</v>
      </c>
      <c r="K329" s="488">
        <v>74845</v>
      </c>
      <c r="L329" s="479">
        <v>23.62</v>
      </c>
    </row>
    <row r="330" spans="1:12" ht="13.7" customHeight="1" x14ac:dyDescent="0.25">
      <c r="A330" s="300"/>
      <c r="B330" s="241"/>
      <c r="C330" s="313" t="s">
        <v>0</v>
      </c>
      <c r="D330" s="482" t="s">
        <v>639</v>
      </c>
      <c r="E330" s="261"/>
      <c r="F330" s="261"/>
      <c r="G330" s="262"/>
      <c r="H330" s="465">
        <v>316824</v>
      </c>
      <c r="I330" s="466"/>
      <c r="J330" s="490">
        <v>316824</v>
      </c>
      <c r="K330" s="490">
        <v>74845</v>
      </c>
      <c r="L330" s="468">
        <v>23.62</v>
      </c>
    </row>
    <row r="331" spans="1:12" ht="13.7" customHeight="1" x14ac:dyDescent="0.25">
      <c r="A331" s="300"/>
      <c r="B331" s="241"/>
      <c r="C331" s="297"/>
      <c r="D331" s="311" t="s">
        <v>0</v>
      </c>
      <c r="E331" s="474" t="s">
        <v>840</v>
      </c>
      <c r="F331" s="266"/>
      <c r="G331" s="267"/>
      <c r="H331" s="470">
        <v>316824</v>
      </c>
      <c r="I331" s="471"/>
      <c r="J331" s="485">
        <v>316824</v>
      </c>
      <c r="K331" s="485">
        <v>74845</v>
      </c>
      <c r="L331" s="475">
        <v>23.62</v>
      </c>
    </row>
    <row r="332" spans="1:12" ht="13.7" customHeight="1" x14ac:dyDescent="0.25">
      <c r="A332" s="300"/>
      <c r="B332" s="241"/>
      <c r="C332" s="459" t="s">
        <v>257</v>
      </c>
      <c r="D332" s="269"/>
      <c r="E332" s="269"/>
      <c r="F332" s="269"/>
      <c r="G332" s="270"/>
      <c r="H332" s="460">
        <v>757396</v>
      </c>
      <c r="I332" s="461"/>
      <c r="J332" s="488">
        <v>753271</v>
      </c>
      <c r="K332" s="488">
        <v>211851</v>
      </c>
      <c r="L332" s="479">
        <v>28.12</v>
      </c>
    </row>
    <row r="333" spans="1:12" ht="13.7" customHeight="1" x14ac:dyDescent="0.25">
      <c r="A333" s="300"/>
      <c r="B333" s="241"/>
      <c r="C333" s="247" t="s">
        <v>0</v>
      </c>
      <c r="D333" s="464" t="s">
        <v>639</v>
      </c>
      <c r="E333" s="286"/>
      <c r="F333" s="286"/>
      <c r="G333" s="287"/>
      <c r="H333" s="465">
        <v>757396</v>
      </c>
      <c r="I333" s="466"/>
      <c r="J333" s="490">
        <v>753271</v>
      </c>
      <c r="K333" s="490">
        <v>211851</v>
      </c>
      <c r="L333" s="477">
        <v>28.12</v>
      </c>
    </row>
    <row r="334" spans="1:12" ht="13.7" customHeight="1" x14ac:dyDescent="0.25">
      <c r="A334" s="300"/>
      <c r="B334" s="241"/>
      <c r="C334" s="297"/>
      <c r="D334" s="311" t="s">
        <v>0</v>
      </c>
      <c r="E334" s="469" t="s">
        <v>841</v>
      </c>
      <c r="F334" s="290"/>
      <c r="G334" s="291"/>
      <c r="H334" s="470">
        <v>757396</v>
      </c>
      <c r="I334" s="471"/>
      <c r="J334" s="485">
        <v>753271</v>
      </c>
      <c r="K334" s="485">
        <v>211851</v>
      </c>
      <c r="L334" s="473">
        <v>28.12</v>
      </c>
    </row>
    <row r="335" spans="1:12" ht="13.7" customHeight="1" x14ac:dyDescent="0.25">
      <c r="A335" s="300"/>
      <c r="B335" s="241"/>
      <c r="C335" s="478" t="s">
        <v>259</v>
      </c>
      <c r="D335" s="239"/>
      <c r="E335" s="239"/>
      <c r="F335" s="239"/>
      <c r="G335" s="285"/>
      <c r="H335" s="460">
        <v>8132343</v>
      </c>
      <c r="I335" s="461"/>
      <c r="J335" s="488">
        <v>8132343</v>
      </c>
      <c r="K335" s="488">
        <v>2013586</v>
      </c>
      <c r="L335" s="479">
        <v>24.76</v>
      </c>
    </row>
    <row r="336" spans="1:12" ht="13.7" customHeight="1" x14ac:dyDescent="0.25">
      <c r="A336" s="300"/>
      <c r="B336" s="241"/>
      <c r="C336" s="247" t="s">
        <v>0</v>
      </c>
      <c r="D336" s="464" t="s">
        <v>639</v>
      </c>
      <c r="E336" s="286"/>
      <c r="F336" s="286"/>
      <c r="G336" s="287"/>
      <c r="H336" s="465">
        <v>7783852</v>
      </c>
      <c r="I336" s="466"/>
      <c r="J336" s="490">
        <v>7783852</v>
      </c>
      <c r="K336" s="490">
        <v>2013586</v>
      </c>
      <c r="L336" s="477">
        <v>25.87</v>
      </c>
    </row>
    <row r="337" spans="1:12" ht="13.7" customHeight="1" x14ac:dyDescent="0.25">
      <c r="A337" s="300"/>
      <c r="B337" s="241"/>
      <c r="C337" s="239"/>
      <c r="D337" s="274" t="s">
        <v>0</v>
      </c>
      <c r="E337" s="469" t="s">
        <v>842</v>
      </c>
      <c r="F337" s="290"/>
      <c r="G337" s="291"/>
      <c r="H337" s="470">
        <v>2081114</v>
      </c>
      <c r="I337" s="471"/>
      <c r="J337" s="496">
        <v>2081114</v>
      </c>
      <c r="K337" s="496">
        <v>512632</v>
      </c>
      <c r="L337" s="473">
        <v>24.63</v>
      </c>
    </row>
    <row r="338" spans="1:12" ht="13.7" customHeight="1" x14ac:dyDescent="0.25">
      <c r="A338" s="300"/>
      <c r="B338" s="241"/>
      <c r="C338" s="239"/>
      <c r="D338" s="344"/>
      <c r="E338" s="469" t="s">
        <v>843</v>
      </c>
      <c r="F338" s="290"/>
      <c r="G338" s="291"/>
      <c r="H338" s="470">
        <v>5702738</v>
      </c>
      <c r="I338" s="471"/>
      <c r="J338" s="485">
        <v>5702738</v>
      </c>
      <c r="K338" s="485">
        <v>1500954</v>
      </c>
      <c r="L338" s="473">
        <v>26.32</v>
      </c>
    </row>
    <row r="339" spans="1:12" ht="13.7" customHeight="1" x14ac:dyDescent="0.25">
      <c r="A339" s="300"/>
      <c r="B339" s="241"/>
      <c r="C339" s="239"/>
      <c r="D339" s="482" t="s">
        <v>643</v>
      </c>
      <c r="E339" s="290"/>
      <c r="F339" s="290"/>
      <c r="G339" s="291"/>
      <c r="H339" s="465">
        <v>348491</v>
      </c>
      <c r="I339" s="466"/>
      <c r="J339" s="490">
        <v>348491</v>
      </c>
      <c r="K339" s="490">
        <v>0</v>
      </c>
      <c r="L339" s="500">
        <v>0</v>
      </c>
    </row>
    <row r="340" spans="1:12" ht="13.7" customHeight="1" x14ac:dyDescent="0.25">
      <c r="A340" s="284" t="s">
        <v>0</v>
      </c>
      <c r="B340" s="239"/>
      <c r="C340" s="239"/>
      <c r="D340" s="285"/>
      <c r="E340" s="469" t="s">
        <v>844</v>
      </c>
      <c r="F340" s="261"/>
      <c r="G340" s="262"/>
      <c r="H340" s="470">
        <v>348491</v>
      </c>
      <c r="I340" s="471"/>
      <c r="J340" s="485">
        <v>348491</v>
      </c>
      <c r="K340" s="485">
        <v>0</v>
      </c>
      <c r="L340" s="473">
        <v>0</v>
      </c>
    </row>
    <row r="341" spans="1:12" ht="13.7" customHeight="1" x14ac:dyDescent="0.25">
      <c r="A341" s="284" t="s">
        <v>0</v>
      </c>
      <c r="B341" s="241"/>
      <c r="C341" s="487" t="s">
        <v>263</v>
      </c>
      <c r="D341" s="261"/>
      <c r="E341" s="261"/>
      <c r="F341" s="261"/>
      <c r="G341" s="262"/>
      <c r="H341" s="460">
        <v>1357490</v>
      </c>
      <c r="I341" s="461"/>
      <c r="J341" s="488">
        <v>1357490</v>
      </c>
      <c r="K341" s="488">
        <v>366965</v>
      </c>
      <c r="L341" s="479">
        <v>27.03</v>
      </c>
    </row>
    <row r="342" spans="1:12" ht="13.7" customHeight="1" x14ac:dyDescent="0.25">
      <c r="A342" s="300"/>
      <c r="B342" s="241"/>
      <c r="C342" s="313" t="s">
        <v>0</v>
      </c>
      <c r="D342" s="482" t="s">
        <v>639</v>
      </c>
      <c r="E342" s="261"/>
      <c r="F342" s="261"/>
      <c r="G342" s="262"/>
      <c r="H342" s="465">
        <v>1357490</v>
      </c>
      <c r="I342" s="466"/>
      <c r="J342" s="490">
        <v>1357490</v>
      </c>
      <c r="K342" s="490">
        <v>366965</v>
      </c>
      <c r="L342" s="477">
        <v>27.03</v>
      </c>
    </row>
    <row r="343" spans="1:12" ht="13.7" customHeight="1" x14ac:dyDescent="0.25">
      <c r="A343" s="300"/>
      <c r="B343" s="241"/>
      <c r="C343" s="257"/>
      <c r="D343" s="311" t="s">
        <v>0</v>
      </c>
      <c r="E343" s="469" t="s">
        <v>845</v>
      </c>
      <c r="F343" s="261"/>
      <c r="G343" s="262"/>
      <c r="H343" s="470">
        <v>1357490</v>
      </c>
      <c r="I343" s="471"/>
      <c r="J343" s="485">
        <v>1357490</v>
      </c>
      <c r="K343" s="485">
        <v>366965</v>
      </c>
      <c r="L343" s="473">
        <v>27.03</v>
      </c>
    </row>
    <row r="344" spans="1:12" ht="13.7" customHeight="1" x14ac:dyDescent="0.25">
      <c r="A344" s="300"/>
      <c r="B344" s="241"/>
      <c r="C344" s="487" t="s">
        <v>265</v>
      </c>
      <c r="D344" s="261"/>
      <c r="E344" s="261"/>
      <c r="F344" s="261"/>
      <c r="G344" s="262"/>
      <c r="H344" s="460">
        <v>4828895</v>
      </c>
      <c r="I344" s="461"/>
      <c r="J344" s="488">
        <v>4828895</v>
      </c>
      <c r="K344" s="488">
        <v>1130971</v>
      </c>
      <c r="L344" s="463">
        <v>23.42</v>
      </c>
    </row>
    <row r="345" spans="1:12" ht="13.7" customHeight="1" x14ac:dyDescent="0.25">
      <c r="A345" s="300"/>
      <c r="B345" s="241"/>
      <c r="C345" s="313" t="s">
        <v>0</v>
      </c>
      <c r="D345" s="482" t="s">
        <v>639</v>
      </c>
      <c r="E345" s="261"/>
      <c r="F345" s="261"/>
      <c r="G345" s="262"/>
      <c r="H345" s="465">
        <v>4828895</v>
      </c>
      <c r="I345" s="466"/>
      <c r="J345" s="490">
        <v>4828895</v>
      </c>
      <c r="K345" s="490">
        <v>1130971</v>
      </c>
      <c r="L345" s="468">
        <v>23.42</v>
      </c>
    </row>
    <row r="346" spans="1:12" ht="13.7" customHeight="1" x14ac:dyDescent="0.25">
      <c r="A346" s="300"/>
      <c r="B346" s="241"/>
      <c r="C346" s="241"/>
      <c r="D346" s="274" t="s">
        <v>0</v>
      </c>
      <c r="E346" s="469" t="s">
        <v>846</v>
      </c>
      <c r="F346" s="261"/>
      <c r="G346" s="262"/>
      <c r="H346" s="470">
        <v>55099</v>
      </c>
      <c r="I346" s="471"/>
      <c r="J346" s="485">
        <v>55099</v>
      </c>
      <c r="K346" s="485">
        <v>0</v>
      </c>
      <c r="L346" s="473">
        <v>0</v>
      </c>
    </row>
    <row r="347" spans="1:12" ht="13.7" customHeight="1" x14ac:dyDescent="0.25">
      <c r="A347" s="300"/>
      <c r="B347" s="241"/>
      <c r="C347" s="241"/>
      <c r="D347" s="242"/>
      <c r="E347" s="469" t="s">
        <v>847</v>
      </c>
      <c r="F347" s="261"/>
      <c r="G347" s="262"/>
      <c r="H347" s="470">
        <v>4703796</v>
      </c>
      <c r="I347" s="471"/>
      <c r="J347" s="485">
        <v>4703796</v>
      </c>
      <c r="K347" s="485">
        <v>1130971</v>
      </c>
      <c r="L347" s="475">
        <v>24.04</v>
      </c>
    </row>
    <row r="348" spans="1:12" ht="13.7" customHeight="1" x14ac:dyDescent="0.25">
      <c r="A348" s="300"/>
      <c r="B348" s="241"/>
      <c r="C348" s="257"/>
      <c r="D348" s="258"/>
      <c r="E348" s="469" t="s">
        <v>848</v>
      </c>
      <c r="F348" s="261"/>
      <c r="G348" s="262"/>
      <c r="H348" s="470">
        <v>70000</v>
      </c>
      <c r="I348" s="471"/>
      <c r="J348" s="485">
        <v>70000</v>
      </c>
      <c r="K348" s="485">
        <v>0</v>
      </c>
      <c r="L348" s="473">
        <v>0</v>
      </c>
    </row>
    <row r="349" spans="1:12" ht="13.7" customHeight="1" x14ac:dyDescent="0.25">
      <c r="A349" s="300"/>
      <c r="B349" s="241"/>
      <c r="C349" s="487" t="s">
        <v>269</v>
      </c>
      <c r="D349" s="261"/>
      <c r="E349" s="261"/>
      <c r="F349" s="261"/>
      <c r="G349" s="262"/>
      <c r="H349" s="460">
        <v>2742240</v>
      </c>
      <c r="I349" s="461"/>
      <c r="J349" s="488">
        <v>2742240</v>
      </c>
      <c r="K349" s="488">
        <v>656258</v>
      </c>
      <c r="L349" s="479">
        <v>23.93</v>
      </c>
    </row>
    <row r="350" spans="1:12" ht="13.7" customHeight="1" x14ac:dyDescent="0.25">
      <c r="A350" s="300"/>
      <c r="B350" s="241"/>
      <c r="C350" s="313" t="s">
        <v>0</v>
      </c>
      <c r="D350" s="482" t="s">
        <v>639</v>
      </c>
      <c r="E350" s="261"/>
      <c r="F350" s="261"/>
      <c r="G350" s="262"/>
      <c r="H350" s="465">
        <v>2692240</v>
      </c>
      <c r="I350" s="466"/>
      <c r="J350" s="490">
        <v>2692240</v>
      </c>
      <c r="K350" s="490">
        <v>656258</v>
      </c>
      <c r="L350" s="477">
        <v>24.38</v>
      </c>
    </row>
    <row r="351" spans="1:12" ht="13.7" customHeight="1" x14ac:dyDescent="0.25">
      <c r="A351" s="300"/>
      <c r="B351" s="241"/>
      <c r="C351" s="241"/>
      <c r="D351" s="311" t="s">
        <v>0</v>
      </c>
      <c r="E351" s="469" t="s">
        <v>849</v>
      </c>
      <c r="F351" s="261"/>
      <c r="G351" s="262"/>
      <c r="H351" s="470">
        <v>2692240</v>
      </c>
      <c r="I351" s="471"/>
      <c r="J351" s="485">
        <v>2692240</v>
      </c>
      <c r="K351" s="485">
        <v>656258</v>
      </c>
      <c r="L351" s="473">
        <v>24.38</v>
      </c>
    </row>
    <row r="352" spans="1:12" ht="13.7" customHeight="1" x14ac:dyDescent="0.25">
      <c r="A352" s="300"/>
      <c r="B352" s="241"/>
      <c r="C352" s="241"/>
      <c r="D352" s="482" t="s">
        <v>643</v>
      </c>
      <c r="E352" s="261"/>
      <c r="F352" s="261"/>
      <c r="G352" s="262"/>
      <c r="H352" s="465">
        <v>50000</v>
      </c>
      <c r="I352" s="466"/>
      <c r="J352" s="490">
        <v>50000</v>
      </c>
      <c r="K352" s="490">
        <v>0</v>
      </c>
      <c r="L352" s="477">
        <v>0</v>
      </c>
    </row>
    <row r="353" spans="1:12" ht="13.7" customHeight="1" x14ac:dyDescent="0.25">
      <c r="A353" s="300"/>
      <c r="B353" s="241"/>
      <c r="C353" s="257"/>
      <c r="D353" s="311" t="s">
        <v>0</v>
      </c>
      <c r="E353" s="469" t="s">
        <v>644</v>
      </c>
      <c r="F353" s="261"/>
      <c r="G353" s="262"/>
      <c r="H353" s="470">
        <v>50000</v>
      </c>
      <c r="I353" s="471"/>
      <c r="J353" s="485">
        <v>50000</v>
      </c>
      <c r="K353" s="485">
        <v>0</v>
      </c>
      <c r="L353" s="473">
        <v>0</v>
      </c>
    </row>
    <row r="354" spans="1:12" ht="13.7" customHeight="1" x14ac:dyDescent="0.25">
      <c r="A354" s="300"/>
      <c r="B354" s="241"/>
      <c r="C354" s="487" t="s">
        <v>271</v>
      </c>
      <c r="D354" s="261"/>
      <c r="E354" s="261"/>
      <c r="F354" s="261"/>
      <c r="G354" s="262"/>
      <c r="H354" s="460">
        <v>755734</v>
      </c>
      <c r="I354" s="461"/>
      <c r="J354" s="508">
        <v>812188</v>
      </c>
      <c r="K354" s="508">
        <v>117574</v>
      </c>
      <c r="L354" s="479">
        <v>14.48</v>
      </c>
    </row>
    <row r="355" spans="1:12" ht="13.7" customHeight="1" x14ac:dyDescent="0.25">
      <c r="A355" s="300"/>
      <c r="B355" s="241"/>
      <c r="C355" s="313" t="s">
        <v>0</v>
      </c>
      <c r="D355" s="482" t="s">
        <v>639</v>
      </c>
      <c r="E355" s="261"/>
      <c r="F355" s="261"/>
      <c r="G355" s="262"/>
      <c r="H355" s="465">
        <v>755734</v>
      </c>
      <c r="I355" s="466"/>
      <c r="J355" s="490">
        <v>812188</v>
      </c>
      <c r="K355" s="490">
        <v>117574</v>
      </c>
      <c r="L355" s="477">
        <v>14.48</v>
      </c>
    </row>
    <row r="356" spans="1:12" ht="24.95" customHeight="1" x14ac:dyDescent="0.25">
      <c r="A356" s="300"/>
      <c r="B356" s="241"/>
      <c r="C356" s="241"/>
      <c r="D356" s="274" t="s">
        <v>0</v>
      </c>
      <c r="E356" s="469" t="s">
        <v>850</v>
      </c>
      <c r="F356" s="261"/>
      <c r="G356" s="262"/>
      <c r="H356" s="470">
        <v>0</v>
      </c>
      <c r="I356" s="471"/>
      <c r="J356" s="485">
        <v>75272</v>
      </c>
      <c r="K356" s="485">
        <v>0</v>
      </c>
      <c r="L356" s="473">
        <v>0</v>
      </c>
    </row>
    <row r="357" spans="1:12" ht="13.7" customHeight="1" x14ac:dyDescent="0.25">
      <c r="A357" s="300"/>
      <c r="B357" s="241"/>
      <c r="C357" s="241"/>
      <c r="D357" s="242"/>
      <c r="E357" s="469" t="s">
        <v>851</v>
      </c>
      <c r="F357" s="261"/>
      <c r="G357" s="262"/>
      <c r="H357" s="470">
        <v>122859</v>
      </c>
      <c r="I357" s="471"/>
      <c r="J357" s="485">
        <v>122859</v>
      </c>
      <c r="K357" s="485">
        <v>5404</v>
      </c>
      <c r="L357" s="473">
        <v>4.4000000000000004</v>
      </c>
    </row>
    <row r="358" spans="1:12" ht="13.7" customHeight="1" x14ac:dyDescent="0.25">
      <c r="A358" s="300"/>
      <c r="B358" s="241"/>
      <c r="C358" s="241"/>
      <c r="D358" s="242"/>
      <c r="E358" s="469" t="s">
        <v>852</v>
      </c>
      <c r="F358" s="261"/>
      <c r="G358" s="262"/>
      <c r="H358" s="470">
        <v>47600</v>
      </c>
      <c r="I358" s="471"/>
      <c r="J358" s="485">
        <v>47600</v>
      </c>
      <c r="K358" s="485">
        <v>0</v>
      </c>
      <c r="L358" s="475">
        <v>0</v>
      </c>
    </row>
    <row r="359" spans="1:12" ht="13.7" customHeight="1" x14ac:dyDescent="0.25">
      <c r="A359" s="300"/>
      <c r="B359" s="241"/>
      <c r="C359" s="241"/>
      <c r="D359" s="242"/>
      <c r="E359" s="469" t="s">
        <v>853</v>
      </c>
      <c r="F359" s="261"/>
      <c r="G359" s="262"/>
      <c r="H359" s="470">
        <v>30000</v>
      </c>
      <c r="I359" s="471"/>
      <c r="J359" s="485">
        <v>30000</v>
      </c>
      <c r="K359" s="485">
        <v>0</v>
      </c>
      <c r="L359" s="473">
        <v>0</v>
      </c>
    </row>
    <row r="360" spans="1:12" ht="24.95" customHeight="1" x14ac:dyDescent="0.25">
      <c r="A360" s="300"/>
      <c r="B360" s="241"/>
      <c r="C360" s="241"/>
      <c r="D360" s="242"/>
      <c r="E360" s="469" t="s">
        <v>854</v>
      </c>
      <c r="F360" s="261"/>
      <c r="G360" s="262"/>
      <c r="H360" s="470">
        <v>55000</v>
      </c>
      <c r="I360" s="471"/>
      <c r="J360" s="485">
        <v>55000</v>
      </c>
      <c r="K360" s="485">
        <v>0</v>
      </c>
      <c r="L360" s="475">
        <v>0</v>
      </c>
    </row>
    <row r="361" spans="1:12" ht="13.7" customHeight="1" x14ac:dyDescent="0.25">
      <c r="A361" s="300"/>
      <c r="B361" s="241"/>
      <c r="C361" s="241"/>
      <c r="D361" s="242"/>
      <c r="E361" s="469" t="s">
        <v>855</v>
      </c>
      <c r="F361" s="261"/>
      <c r="G361" s="262"/>
      <c r="H361" s="470">
        <v>28000</v>
      </c>
      <c r="I361" s="471"/>
      <c r="J361" s="485">
        <v>28000</v>
      </c>
      <c r="K361" s="485">
        <v>9500</v>
      </c>
      <c r="L361" s="473">
        <v>33.93</v>
      </c>
    </row>
    <row r="362" spans="1:12" ht="24.95" customHeight="1" x14ac:dyDescent="0.25">
      <c r="A362" s="300"/>
      <c r="B362" s="241"/>
      <c r="C362" s="241"/>
      <c r="D362" s="242"/>
      <c r="E362" s="469" t="s">
        <v>856</v>
      </c>
      <c r="F362" s="261"/>
      <c r="G362" s="262"/>
      <c r="H362" s="470">
        <v>447643</v>
      </c>
      <c r="I362" s="471"/>
      <c r="J362" s="485">
        <v>428825</v>
      </c>
      <c r="K362" s="485">
        <v>102670</v>
      </c>
      <c r="L362" s="473">
        <v>23.94</v>
      </c>
    </row>
    <row r="363" spans="1:12" ht="13.7" customHeight="1" x14ac:dyDescent="0.25">
      <c r="A363" s="330"/>
      <c r="B363" s="257"/>
      <c r="C363" s="257"/>
      <c r="D363" s="258"/>
      <c r="E363" s="469" t="s">
        <v>857</v>
      </c>
      <c r="F363" s="261"/>
      <c r="G363" s="262"/>
      <c r="H363" s="470">
        <v>24632</v>
      </c>
      <c r="I363" s="471"/>
      <c r="J363" s="485">
        <v>24632</v>
      </c>
      <c r="K363" s="485">
        <v>0</v>
      </c>
      <c r="L363" s="475">
        <v>0</v>
      </c>
    </row>
    <row r="364" spans="1:12" ht="13.7" customHeight="1" x14ac:dyDescent="0.25">
      <c r="A364" s="452" t="s">
        <v>280</v>
      </c>
      <c r="B364" s="453"/>
      <c r="C364" s="453"/>
      <c r="D364" s="453"/>
      <c r="E364" s="453"/>
      <c r="F364" s="453"/>
      <c r="G364" s="454"/>
      <c r="H364" s="455">
        <v>3585853</v>
      </c>
      <c r="I364" s="456"/>
      <c r="J364" s="457">
        <v>3665853</v>
      </c>
      <c r="K364" s="457">
        <v>973252</v>
      </c>
      <c r="L364" s="458">
        <v>26.55</v>
      </c>
    </row>
    <row r="365" spans="1:12" ht="13.7" customHeight="1" x14ac:dyDescent="0.25">
      <c r="A365" s="331" t="s">
        <v>0</v>
      </c>
      <c r="B365" s="335"/>
      <c r="C365" s="487" t="s">
        <v>281</v>
      </c>
      <c r="D365" s="261"/>
      <c r="E365" s="261"/>
      <c r="F365" s="261"/>
      <c r="G365" s="262"/>
      <c r="H365" s="460">
        <v>3585853</v>
      </c>
      <c r="I365" s="461"/>
      <c r="J365" s="488">
        <v>3665853</v>
      </c>
      <c r="K365" s="488">
        <v>973252</v>
      </c>
      <c r="L365" s="479">
        <v>26.55</v>
      </c>
    </row>
    <row r="366" spans="1:12" ht="13.7" customHeight="1" x14ac:dyDescent="0.25">
      <c r="A366" s="300"/>
      <c r="B366" s="241"/>
      <c r="C366" s="313" t="s">
        <v>0</v>
      </c>
      <c r="D366" s="482" t="s">
        <v>639</v>
      </c>
      <c r="E366" s="261"/>
      <c r="F366" s="261"/>
      <c r="G366" s="262"/>
      <c r="H366" s="465">
        <v>500000</v>
      </c>
      <c r="I366" s="466"/>
      <c r="J366" s="490">
        <v>580000</v>
      </c>
      <c r="K366" s="490">
        <v>0</v>
      </c>
      <c r="L366" s="512">
        <v>0</v>
      </c>
    </row>
    <row r="367" spans="1:12" ht="13.7" customHeight="1" x14ac:dyDescent="0.25">
      <c r="A367" s="300"/>
      <c r="B367" s="241"/>
      <c r="C367" s="241"/>
      <c r="D367" s="316"/>
      <c r="E367" s="469" t="s">
        <v>858</v>
      </c>
      <c r="F367" s="261"/>
      <c r="G367" s="262"/>
      <c r="H367" s="470">
        <v>500000</v>
      </c>
      <c r="I367" s="471"/>
      <c r="J367" s="485">
        <v>580000</v>
      </c>
      <c r="K367" s="485">
        <v>0</v>
      </c>
      <c r="L367" s="475">
        <v>0</v>
      </c>
    </row>
    <row r="368" spans="1:12" ht="13.7" customHeight="1" x14ac:dyDescent="0.25">
      <c r="A368" s="300"/>
      <c r="B368" s="241"/>
      <c r="C368" s="241"/>
      <c r="D368" s="482" t="s">
        <v>643</v>
      </c>
      <c r="E368" s="261"/>
      <c r="F368" s="261"/>
      <c r="G368" s="262"/>
      <c r="H368" s="465">
        <v>3085853</v>
      </c>
      <c r="I368" s="466"/>
      <c r="J368" s="494">
        <v>3085853</v>
      </c>
      <c r="K368" s="490">
        <v>973252</v>
      </c>
      <c r="L368" s="468">
        <v>31.54</v>
      </c>
    </row>
    <row r="369" spans="1:12" ht="13.7" customHeight="1" x14ac:dyDescent="0.25">
      <c r="A369" s="330"/>
      <c r="B369" s="257"/>
      <c r="C369" s="257"/>
      <c r="D369" s="377"/>
      <c r="E369" s="469" t="s">
        <v>859</v>
      </c>
      <c r="F369" s="290"/>
      <c r="G369" s="291"/>
      <c r="H369" s="470">
        <v>3085853</v>
      </c>
      <c r="I369" s="471"/>
      <c r="J369" s="496">
        <v>3085853</v>
      </c>
      <c r="K369" s="485">
        <v>973252</v>
      </c>
      <c r="L369" s="473">
        <v>31.54</v>
      </c>
    </row>
    <row r="370" spans="1:12" ht="13.7" customHeight="1" x14ac:dyDescent="0.25">
      <c r="A370" s="452" t="s">
        <v>284</v>
      </c>
      <c r="B370" s="453"/>
      <c r="C370" s="453"/>
      <c r="D370" s="453"/>
      <c r="E370" s="453"/>
      <c r="F370" s="453"/>
      <c r="G370" s="454"/>
      <c r="H370" s="455">
        <v>44945817</v>
      </c>
      <c r="I370" s="456"/>
      <c r="J370" s="457">
        <v>44949942</v>
      </c>
      <c r="K370" s="457">
        <v>6407189</v>
      </c>
      <c r="L370" s="458">
        <v>14.25</v>
      </c>
    </row>
    <row r="371" spans="1:12" ht="13.7" customHeight="1" x14ac:dyDescent="0.25">
      <c r="A371" s="317" t="s">
        <v>0</v>
      </c>
      <c r="B371" s="513"/>
      <c r="C371" s="487" t="s">
        <v>285</v>
      </c>
      <c r="D371" s="290"/>
      <c r="E371" s="290"/>
      <c r="F371" s="290"/>
      <c r="G371" s="291"/>
      <c r="H371" s="460">
        <v>37157688</v>
      </c>
      <c r="I371" s="461"/>
      <c r="J371" s="488">
        <v>37157688</v>
      </c>
      <c r="K371" s="488">
        <v>5573820</v>
      </c>
      <c r="L371" s="514">
        <v>15</v>
      </c>
    </row>
    <row r="372" spans="1:12" ht="13.7" customHeight="1" x14ac:dyDescent="0.25">
      <c r="A372" s="355"/>
      <c r="B372" s="356"/>
      <c r="C372" s="343" t="s">
        <v>0</v>
      </c>
      <c r="D372" s="482" t="s">
        <v>643</v>
      </c>
      <c r="E372" s="290"/>
      <c r="F372" s="290"/>
      <c r="G372" s="291"/>
      <c r="H372" s="465">
        <v>37157688</v>
      </c>
      <c r="I372" s="466"/>
      <c r="J372" s="490">
        <v>37157688</v>
      </c>
      <c r="K372" s="490">
        <v>5573820</v>
      </c>
      <c r="L372" s="468">
        <v>15</v>
      </c>
    </row>
    <row r="373" spans="1:12" ht="24.95" customHeight="1" x14ac:dyDescent="0.25">
      <c r="A373" s="355"/>
      <c r="B373" s="356"/>
      <c r="C373" s="356"/>
      <c r="D373" s="322" t="s">
        <v>0</v>
      </c>
      <c r="E373" s="469" t="s">
        <v>860</v>
      </c>
      <c r="F373" s="290"/>
      <c r="G373" s="291"/>
      <c r="H373" s="470">
        <v>200000</v>
      </c>
      <c r="I373" s="471"/>
      <c r="J373" s="485">
        <v>200000</v>
      </c>
      <c r="K373" s="485">
        <v>60689</v>
      </c>
      <c r="L373" s="473">
        <v>30.34</v>
      </c>
    </row>
    <row r="374" spans="1:12" ht="13.7" customHeight="1" x14ac:dyDescent="0.25">
      <c r="A374" s="355"/>
      <c r="B374" s="356"/>
      <c r="C374" s="356"/>
      <c r="D374" s="515"/>
      <c r="E374" s="469" t="s">
        <v>861</v>
      </c>
      <c r="F374" s="290"/>
      <c r="G374" s="291"/>
      <c r="H374" s="470">
        <v>10000000</v>
      </c>
      <c r="I374" s="471"/>
      <c r="J374" s="485">
        <v>10000000</v>
      </c>
      <c r="K374" s="485">
        <v>0</v>
      </c>
      <c r="L374" s="475">
        <v>0</v>
      </c>
    </row>
    <row r="375" spans="1:12" ht="13.7" customHeight="1" x14ac:dyDescent="0.25">
      <c r="A375" s="516"/>
      <c r="B375" s="517"/>
      <c r="C375" s="517"/>
      <c r="D375" s="518"/>
      <c r="E375" s="469" t="s">
        <v>862</v>
      </c>
      <c r="F375" s="290"/>
      <c r="G375" s="291"/>
      <c r="H375" s="470">
        <v>1849557</v>
      </c>
      <c r="I375" s="471"/>
      <c r="J375" s="485">
        <v>1849557</v>
      </c>
      <c r="K375" s="485">
        <v>0</v>
      </c>
      <c r="L375" s="473">
        <v>0</v>
      </c>
    </row>
    <row r="376" spans="1:12" ht="24.95" customHeight="1" x14ac:dyDescent="0.25">
      <c r="A376" s="355"/>
      <c r="B376" s="356"/>
      <c r="C376" s="356"/>
      <c r="D376" s="515"/>
      <c r="E376" s="469" t="s">
        <v>863</v>
      </c>
      <c r="F376" s="261"/>
      <c r="G376" s="262"/>
      <c r="H376" s="470">
        <v>915631</v>
      </c>
      <c r="I376" s="471"/>
      <c r="J376" s="485">
        <v>915631</v>
      </c>
      <c r="K376" s="485">
        <v>915631</v>
      </c>
      <c r="L376" s="475">
        <v>100</v>
      </c>
    </row>
    <row r="377" spans="1:12" ht="24.95" customHeight="1" x14ac:dyDescent="0.25">
      <c r="A377" s="355"/>
      <c r="B377" s="356"/>
      <c r="C377" s="359"/>
      <c r="D377" s="519"/>
      <c r="E377" s="469" t="s">
        <v>864</v>
      </c>
      <c r="F377" s="261"/>
      <c r="G377" s="262"/>
      <c r="H377" s="470">
        <v>24192500</v>
      </c>
      <c r="I377" s="471"/>
      <c r="J377" s="485">
        <v>24192500</v>
      </c>
      <c r="K377" s="485">
        <v>4597500</v>
      </c>
      <c r="L377" s="473">
        <v>19</v>
      </c>
    </row>
    <row r="378" spans="1:12" ht="13.7" customHeight="1" x14ac:dyDescent="0.25">
      <c r="A378" s="355"/>
      <c r="B378" s="356"/>
      <c r="C378" s="487" t="s">
        <v>291</v>
      </c>
      <c r="D378" s="261"/>
      <c r="E378" s="261"/>
      <c r="F378" s="261"/>
      <c r="G378" s="262"/>
      <c r="H378" s="460">
        <v>150000</v>
      </c>
      <c r="I378" s="461"/>
      <c r="J378" s="488">
        <v>150000</v>
      </c>
      <c r="K378" s="488">
        <v>0</v>
      </c>
      <c r="L378" s="479">
        <v>0</v>
      </c>
    </row>
    <row r="379" spans="1:12" ht="13.7" customHeight="1" x14ac:dyDescent="0.25">
      <c r="A379" s="355"/>
      <c r="B379" s="356"/>
      <c r="C379" s="343" t="s">
        <v>0</v>
      </c>
      <c r="D379" s="482" t="s">
        <v>643</v>
      </c>
      <c r="E379" s="261"/>
      <c r="F379" s="261"/>
      <c r="G379" s="262"/>
      <c r="H379" s="465">
        <v>150000</v>
      </c>
      <c r="I379" s="466"/>
      <c r="J379" s="490">
        <v>150000</v>
      </c>
      <c r="K379" s="490">
        <v>0</v>
      </c>
      <c r="L379" s="477">
        <v>0</v>
      </c>
    </row>
    <row r="380" spans="1:12" ht="13.7" customHeight="1" x14ac:dyDescent="0.25">
      <c r="A380" s="355"/>
      <c r="B380" s="356"/>
      <c r="C380" s="320"/>
      <c r="D380" s="345" t="s">
        <v>0</v>
      </c>
      <c r="E380" s="469" t="s">
        <v>861</v>
      </c>
      <c r="F380" s="261"/>
      <c r="G380" s="262"/>
      <c r="H380" s="470">
        <v>150000</v>
      </c>
      <c r="I380" s="471"/>
      <c r="J380" s="485">
        <v>150000</v>
      </c>
      <c r="K380" s="485">
        <v>0</v>
      </c>
      <c r="L380" s="473">
        <v>0</v>
      </c>
    </row>
    <row r="381" spans="1:12" ht="13.7" customHeight="1" x14ac:dyDescent="0.25">
      <c r="A381" s="355"/>
      <c r="B381" s="356"/>
      <c r="C381" s="497" t="s">
        <v>292</v>
      </c>
      <c r="D381" s="257"/>
      <c r="E381" s="261"/>
      <c r="F381" s="261"/>
      <c r="G381" s="262"/>
      <c r="H381" s="460">
        <v>210000</v>
      </c>
      <c r="I381" s="461"/>
      <c r="J381" s="488">
        <v>210000</v>
      </c>
      <c r="K381" s="488">
        <v>0</v>
      </c>
      <c r="L381" s="479">
        <v>0</v>
      </c>
    </row>
    <row r="382" spans="1:12" ht="13.7" customHeight="1" x14ac:dyDescent="0.25">
      <c r="A382" s="355"/>
      <c r="B382" s="356"/>
      <c r="C382" s="313" t="s">
        <v>0</v>
      </c>
      <c r="D382" s="482" t="s">
        <v>643</v>
      </c>
      <c r="E382" s="261"/>
      <c r="F382" s="261"/>
      <c r="G382" s="262"/>
      <c r="H382" s="465">
        <v>210000</v>
      </c>
      <c r="I382" s="466"/>
      <c r="J382" s="490">
        <v>210000</v>
      </c>
      <c r="K382" s="490">
        <v>0</v>
      </c>
      <c r="L382" s="477">
        <v>0</v>
      </c>
    </row>
    <row r="383" spans="1:12" ht="13.7" customHeight="1" x14ac:dyDescent="0.25">
      <c r="A383" s="355"/>
      <c r="B383" s="356"/>
      <c r="C383" s="257"/>
      <c r="D383" s="311" t="s">
        <v>0</v>
      </c>
      <c r="E383" s="469" t="s">
        <v>861</v>
      </c>
      <c r="F383" s="261"/>
      <c r="G383" s="262"/>
      <c r="H383" s="470">
        <v>210000</v>
      </c>
      <c r="I383" s="471"/>
      <c r="J383" s="485">
        <v>210000</v>
      </c>
      <c r="K383" s="485">
        <v>0</v>
      </c>
      <c r="L383" s="473">
        <v>0</v>
      </c>
    </row>
    <row r="384" spans="1:12" ht="13.7" customHeight="1" x14ac:dyDescent="0.25">
      <c r="A384" s="355"/>
      <c r="B384" s="356"/>
      <c r="C384" s="487" t="s">
        <v>293</v>
      </c>
      <c r="D384" s="261"/>
      <c r="E384" s="261"/>
      <c r="F384" s="261"/>
      <c r="G384" s="262"/>
      <c r="H384" s="460">
        <v>5500000</v>
      </c>
      <c r="I384" s="461"/>
      <c r="J384" s="488">
        <v>5500000</v>
      </c>
      <c r="K384" s="488">
        <v>760967</v>
      </c>
      <c r="L384" s="463">
        <v>13.84</v>
      </c>
    </row>
    <row r="385" spans="1:12" ht="13.7" customHeight="1" x14ac:dyDescent="0.25">
      <c r="A385" s="355"/>
      <c r="B385" s="356"/>
      <c r="C385" s="313" t="s">
        <v>0</v>
      </c>
      <c r="D385" s="482" t="s">
        <v>639</v>
      </c>
      <c r="E385" s="261"/>
      <c r="F385" s="261"/>
      <c r="G385" s="262"/>
      <c r="H385" s="465">
        <v>5500000</v>
      </c>
      <c r="I385" s="466"/>
      <c r="J385" s="490">
        <v>5500000</v>
      </c>
      <c r="K385" s="490">
        <v>760967</v>
      </c>
      <c r="L385" s="468">
        <v>13.84</v>
      </c>
    </row>
    <row r="386" spans="1:12" ht="13.7" customHeight="1" x14ac:dyDescent="0.25">
      <c r="A386" s="355"/>
      <c r="B386" s="356"/>
      <c r="C386" s="257"/>
      <c r="D386" s="311" t="s">
        <v>0</v>
      </c>
      <c r="E386" s="469" t="s">
        <v>865</v>
      </c>
      <c r="F386" s="261"/>
      <c r="G386" s="262"/>
      <c r="H386" s="470">
        <v>5500000</v>
      </c>
      <c r="I386" s="471"/>
      <c r="J386" s="485">
        <v>5500000</v>
      </c>
      <c r="K386" s="485">
        <v>760967</v>
      </c>
      <c r="L386" s="473">
        <v>13.84</v>
      </c>
    </row>
    <row r="387" spans="1:12" ht="13.7" customHeight="1" x14ac:dyDescent="0.25">
      <c r="A387" s="355"/>
      <c r="B387" s="356"/>
      <c r="C387" s="487" t="s">
        <v>295</v>
      </c>
      <c r="D387" s="261"/>
      <c r="E387" s="261"/>
      <c r="F387" s="261"/>
      <c r="G387" s="262"/>
      <c r="H387" s="460">
        <v>700000</v>
      </c>
      <c r="I387" s="461"/>
      <c r="J387" s="488">
        <v>700000</v>
      </c>
      <c r="K387" s="488">
        <v>0</v>
      </c>
      <c r="L387" s="463">
        <v>0</v>
      </c>
    </row>
    <row r="388" spans="1:12" ht="13.7" customHeight="1" x14ac:dyDescent="0.25">
      <c r="A388" s="355"/>
      <c r="B388" s="356"/>
      <c r="C388" s="313" t="s">
        <v>0</v>
      </c>
      <c r="D388" s="482" t="s">
        <v>639</v>
      </c>
      <c r="E388" s="261"/>
      <c r="F388" s="261"/>
      <c r="G388" s="262"/>
      <c r="H388" s="465">
        <v>700000</v>
      </c>
      <c r="I388" s="466"/>
      <c r="J388" s="490">
        <v>700000</v>
      </c>
      <c r="K388" s="490">
        <v>0</v>
      </c>
      <c r="L388" s="468">
        <v>0</v>
      </c>
    </row>
    <row r="389" spans="1:12" ht="13.7" customHeight="1" x14ac:dyDescent="0.25">
      <c r="A389" s="355"/>
      <c r="B389" s="356"/>
      <c r="C389" s="241"/>
      <c r="D389" s="274" t="s">
        <v>0</v>
      </c>
      <c r="E389" s="469" t="s">
        <v>866</v>
      </c>
      <c r="F389" s="261"/>
      <c r="G389" s="262"/>
      <c r="H389" s="470">
        <v>500000</v>
      </c>
      <c r="I389" s="471"/>
      <c r="J389" s="485">
        <v>660000</v>
      </c>
      <c r="K389" s="485">
        <v>0</v>
      </c>
      <c r="L389" s="475">
        <v>0</v>
      </c>
    </row>
    <row r="390" spans="1:12" ht="13.7" customHeight="1" x14ac:dyDescent="0.25">
      <c r="A390" s="355"/>
      <c r="B390" s="356"/>
      <c r="C390" s="257"/>
      <c r="D390" s="258"/>
      <c r="E390" s="469" t="s">
        <v>867</v>
      </c>
      <c r="F390" s="261"/>
      <c r="G390" s="262"/>
      <c r="H390" s="470">
        <v>200000</v>
      </c>
      <c r="I390" s="471"/>
      <c r="J390" s="485">
        <v>40000</v>
      </c>
      <c r="K390" s="485">
        <v>0</v>
      </c>
      <c r="L390" s="473">
        <v>0</v>
      </c>
    </row>
    <row r="391" spans="1:12" ht="13.7" customHeight="1" x14ac:dyDescent="0.25">
      <c r="A391" s="355"/>
      <c r="B391" s="356"/>
      <c r="C391" s="487" t="s">
        <v>298</v>
      </c>
      <c r="D391" s="261"/>
      <c r="E391" s="261"/>
      <c r="F391" s="261"/>
      <c r="G391" s="262"/>
      <c r="H391" s="460">
        <v>50000</v>
      </c>
      <c r="I391" s="461"/>
      <c r="J391" s="488">
        <v>50000</v>
      </c>
      <c r="K391" s="488">
        <v>0</v>
      </c>
      <c r="L391" s="479">
        <v>0</v>
      </c>
    </row>
    <row r="392" spans="1:12" ht="13.7" customHeight="1" x14ac:dyDescent="0.25">
      <c r="A392" s="355"/>
      <c r="B392" s="356"/>
      <c r="C392" s="313" t="s">
        <v>0</v>
      </c>
      <c r="D392" s="482" t="s">
        <v>639</v>
      </c>
      <c r="E392" s="261"/>
      <c r="F392" s="261"/>
      <c r="G392" s="262"/>
      <c r="H392" s="465">
        <v>50000</v>
      </c>
      <c r="I392" s="466"/>
      <c r="J392" s="490">
        <v>50000</v>
      </c>
      <c r="K392" s="490">
        <v>0</v>
      </c>
      <c r="L392" s="477">
        <v>0</v>
      </c>
    </row>
    <row r="393" spans="1:12" ht="13.7" customHeight="1" x14ac:dyDescent="0.25">
      <c r="A393" s="355"/>
      <c r="B393" s="356"/>
      <c r="C393" s="257"/>
      <c r="D393" s="311" t="s">
        <v>0</v>
      </c>
      <c r="E393" s="469" t="s">
        <v>866</v>
      </c>
      <c r="F393" s="261"/>
      <c r="G393" s="262"/>
      <c r="H393" s="470">
        <v>50000</v>
      </c>
      <c r="I393" s="471"/>
      <c r="J393" s="485">
        <v>50000</v>
      </c>
      <c r="K393" s="485">
        <v>0</v>
      </c>
      <c r="L393" s="473">
        <v>0</v>
      </c>
    </row>
    <row r="394" spans="1:12" ht="13.7" customHeight="1" x14ac:dyDescent="0.25">
      <c r="A394" s="355"/>
      <c r="B394" s="356"/>
      <c r="C394" s="487" t="s">
        <v>299</v>
      </c>
      <c r="D394" s="261"/>
      <c r="E394" s="261"/>
      <c r="F394" s="261"/>
      <c r="G394" s="262"/>
      <c r="H394" s="460">
        <v>30000</v>
      </c>
      <c r="I394" s="461"/>
      <c r="J394" s="488">
        <v>80000</v>
      </c>
      <c r="K394" s="488">
        <v>0</v>
      </c>
      <c r="L394" s="479">
        <v>0</v>
      </c>
    </row>
    <row r="395" spans="1:12" ht="13.7" customHeight="1" x14ac:dyDescent="0.25">
      <c r="A395" s="355"/>
      <c r="B395" s="356"/>
      <c r="C395" s="313" t="s">
        <v>0</v>
      </c>
      <c r="D395" s="482" t="s">
        <v>639</v>
      </c>
      <c r="E395" s="290"/>
      <c r="F395" s="290"/>
      <c r="G395" s="291"/>
      <c r="H395" s="465">
        <v>30000</v>
      </c>
      <c r="I395" s="466"/>
      <c r="J395" s="490">
        <v>80000</v>
      </c>
      <c r="K395" s="490">
        <v>0</v>
      </c>
      <c r="L395" s="477">
        <v>0</v>
      </c>
    </row>
    <row r="396" spans="1:12" ht="13.7" customHeight="1" x14ac:dyDescent="0.25">
      <c r="A396" s="355"/>
      <c r="B396" s="356"/>
      <c r="C396" s="334"/>
      <c r="D396" s="311" t="s">
        <v>0</v>
      </c>
      <c r="E396" s="469" t="s">
        <v>868</v>
      </c>
      <c r="F396" s="290"/>
      <c r="G396" s="291"/>
      <c r="H396" s="470">
        <v>30000</v>
      </c>
      <c r="I396" s="471"/>
      <c r="J396" s="485">
        <v>80000</v>
      </c>
      <c r="K396" s="485">
        <v>0</v>
      </c>
      <c r="L396" s="473">
        <v>0</v>
      </c>
    </row>
    <row r="397" spans="1:12" ht="13.7" customHeight="1" x14ac:dyDescent="0.25">
      <c r="A397" s="355"/>
      <c r="B397" s="356"/>
      <c r="C397" s="487" t="s">
        <v>301</v>
      </c>
      <c r="D397" s="290"/>
      <c r="E397" s="290"/>
      <c r="F397" s="290"/>
      <c r="G397" s="291"/>
      <c r="H397" s="460">
        <v>987000</v>
      </c>
      <c r="I397" s="461"/>
      <c r="J397" s="488">
        <v>937000</v>
      </c>
      <c r="K397" s="488">
        <v>61830</v>
      </c>
      <c r="L397" s="463">
        <v>6.6</v>
      </c>
    </row>
    <row r="398" spans="1:12" ht="13.7" customHeight="1" x14ac:dyDescent="0.25">
      <c r="A398" s="355"/>
      <c r="B398" s="356"/>
      <c r="C398" s="313" t="s">
        <v>0</v>
      </c>
      <c r="D398" s="482" t="s">
        <v>639</v>
      </c>
      <c r="E398" s="290"/>
      <c r="F398" s="290"/>
      <c r="G398" s="291"/>
      <c r="H398" s="465">
        <v>887000</v>
      </c>
      <c r="I398" s="466"/>
      <c r="J398" s="490">
        <v>837000</v>
      </c>
      <c r="K398" s="490">
        <v>1230</v>
      </c>
      <c r="L398" s="468">
        <v>0.15</v>
      </c>
    </row>
    <row r="399" spans="1:12" ht="13.7" customHeight="1" x14ac:dyDescent="0.25">
      <c r="A399" s="355"/>
      <c r="B399" s="356"/>
      <c r="C399" s="239"/>
      <c r="D399" s="311" t="s">
        <v>0</v>
      </c>
      <c r="E399" s="474" t="s">
        <v>868</v>
      </c>
      <c r="F399" s="292"/>
      <c r="G399" s="293"/>
      <c r="H399" s="470">
        <v>887000</v>
      </c>
      <c r="I399" s="471"/>
      <c r="J399" s="496">
        <v>837000</v>
      </c>
      <c r="K399" s="496">
        <v>1230</v>
      </c>
      <c r="L399" s="473">
        <v>0.15</v>
      </c>
    </row>
    <row r="400" spans="1:12" ht="13.7" customHeight="1" x14ac:dyDescent="0.25">
      <c r="A400" s="355"/>
      <c r="B400" s="356"/>
      <c r="C400" s="239"/>
      <c r="D400" s="464" t="s">
        <v>643</v>
      </c>
      <c r="E400" s="286"/>
      <c r="F400" s="286"/>
      <c r="G400" s="287"/>
      <c r="H400" s="465">
        <v>100000</v>
      </c>
      <c r="I400" s="466"/>
      <c r="J400" s="490">
        <v>100000</v>
      </c>
      <c r="K400" s="490">
        <v>60600</v>
      </c>
      <c r="L400" s="477">
        <v>60.6</v>
      </c>
    </row>
    <row r="401" spans="1:12" ht="13.7" customHeight="1" x14ac:dyDescent="0.25">
      <c r="A401" s="355"/>
      <c r="B401" s="356"/>
      <c r="C401" s="239"/>
      <c r="D401" s="283" t="s">
        <v>0</v>
      </c>
      <c r="E401" s="469" t="s">
        <v>868</v>
      </c>
      <c r="F401" s="290"/>
      <c r="G401" s="291"/>
      <c r="H401" s="470">
        <v>100000</v>
      </c>
      <c r="I401" s="471"/>
      <c r="J401" s="485">
        <v>100000</v>
      </c>
      <c r="K401" s="485">
        <v>60600</v>
      </c>
      <c r="L401" s="473">
        <v>60.6</v>
      </c>
    </row>
    <row r="402" spans="1:12" ht="24.95" customHeight="1" x14ac:dyDescent="0.25">
      <c r="A402" s="284" t="s">
        <v>0</v>
      </c>
      <c r="B402" s="241"/>
      <c r="C402" s="459" t="s">
        <v>302</v>
      </c>
      <c r="D402" s="269"/>
      <c r="E402" s="269"/>
      <c r="F402" s="269"/>
      <c r="G402" s="270"/>
      <c r="H402" s="460">
        <v>14129</v>
      </c>
      <c r="I402" s="461"/>
      <c r="J402" s="488">
        <v>18254</v>
      </c>
      <c r="K402" s="488">
        <v>3931</v>
      </c>
      <c r="L402" s="479">
        <v>21.54</v>
      </c>
    </row>
    <row r="403" spans="1:12" ht="13.7" customHeight="1" x14ac:dyDescent="0.25">
      <c r="A403" s="300"/>
      <c r="B403" s="241"/>
      <c r="C403" s="247" t="s">
        <v>0</v>
      </c>
      <c r="D403" s="480" t="s">
        <v>639</v>
      </c>
      <c r="E403" s="249"/>
      <c r="F403" s="249"/>
      <c r="G403" s="250"/>
      <c r="H403" s="465">
        <v>14129</v>
      </c>
      <c r="I403" s="466"/>
      <c r="J403" s="490">
        <v>18254</v>
      </c>
      <c r="K403" s="490">
        <v>3931</v>
      </c>
      <c r="L403" s="477">
        <v>21.54</v>
      </c>
    </row>
    <row r="404" spans="1:12" ht="24.95" customHeight="1" x14ac:dyDescent="0.25">
      <c r="A404" s="300"/>
      <c r="B404" s="241"/>
      <c r="C404" s="241"/>
      <c r="D404" s="259" t="s">
        <v>0</v>
      </c>
      <c r="E404" s="481" t="s">
        <v>869</v>
      </c>
      <c r="F404" s="257"/>
      <c r="G404" s="258"/>
      <c r="H404" s="470">
        <v>11700</v>
      </c>
      <c r="I404" s="471"/>
      <c r="J404" s="485">
        <v>16200</v>
      </c>
      <c r="K404" s="485">
        <v>3791</v>
      </c>
      <c r="L404" s="473">
        <v>23.4</v>
      </c>
    </row>
    <row r="405" spans="1:12" ht="24.95" customHeight="1" x14ac:dyDescent="0.25">
      <c r="A405" s="300"/>
      <c r="B405" s="241"/>
      <c r="C405" s="297"/>
      <c r="D405" s="298"/>
      <c r="E405" s="469" t="s">
        <v>870</v>
      </c>
      <c r="F405" s="261"/>
      <c r="G405" s="262"/>
      <c r="H405" s="470">
        <v>2429</v>
      </c>
      <c r="I405" s="471"/>
      <c r="J405" s="485">
        <v>2054</v>
      </c>
      <c r="K405" s="485">
        <v>140</v>
      </c>
      <c r="L405" s="473">
        <v>6.84</v>
      </c>
    </row>
    <row r="406" spans="1:12" ht="13.7" customHeight="1" x14ac:dyDescent="0.25">
      <c r="A406" s="300"/>
      <c r="B406" s="241"/>
      <c r="C406" s="478" t="s">
        <v>305</v>
      </c>
      <c r="D406" s="241"/>
      <c r="E406" s="241"/>
      <c r="F406" s="241"/>
      <c r="G406" s="242"/>
      <c r="H406" s="460">
        <v>147000</v>
      </c>
      <c r="I406" s="461"/>
      <c r="J406" s="488">
        <v>147000</v>
      </c>
      <c r="K406" s="488">
        <v>6640</v>
      </c>
      <c r="L406" s="463">
        <v>4.5199999999999996</v>
      </c>
    </row>
    <row r="407" spans="1:12" ht="13.7" customHeight="1" x14ac:dyDescent="0.25">
      <c r="A407" s="300"/>
      <c r="B407" s="241"/>
      <c r="C407" s="247" t="s">
        <v>0</v>
      </c>
      <c r="D407" s="480" t="s">
        <v>639</v>
      </c>
      <c r="E407" s="249"/>
      <c r="F407" s="249"/>
      <c r="G407" s="250"/>
      <c r="H407" s="465">
        <v>147000</v>
      </c>
      <c r="I407" s="466"/>
      <c r="J407" s="490">
        <v>147000</v>
      </c>
      <c r="K407" s="490">
        <v>6640</v>
      </c>
      <c r="L407" s="468">
        <v>4.5199999999999996</v>
      </c>
    </row>
    <row r="408" spans="1:12" ht="13.7" customHeight="1" x14ac:dyDescent="0.25">
      <c r="A408" s="300"/>
      <c r="B408" s="241"/>
      <c r="C408" s="241"/>
      <c r="D408" s="259" t="s">
        <v>0</v>
      </c>
      <c r="E408" s="481" t="s">
        <v>871</v>
      </c>
      <c r="F408" s="257"/>
      <c r="G408" s="258"/>
      <c r="H408" s="470">
        <v>60000</v>
      </c>
      <c r="I408" s="471"/>
      <c r="J408" s="485">
        <v>60000</v>
      </c>
      <c r="K408" s="485">
        <v>0</v>
      </c>
      <c r="L408" s="475">
        <v>0</v>
      </c>
    </row>
    <row r="409" spans="1:12" ht="13.7" customHeight="1" x14ac:dyDescent="0.25">
      <c r="A409" s="300"/>
      <c r="B409" s="241"/>
      <c r="C409" s="241"/>
      <c r="D409" s="242"/>
      <c r="E409" s="469" t="s">
        <v>872</v>
      </c>
      <c r="F409" s="261"/>
      <c r="G409" s="262"/>
      <c r="H409" s="470">
        <v>50000</v>
      </c>
      <c r="I409" s="471"/>
      <c r="J409" s="485">
        <v>50000</v>
      </c>
      <c r="K409" s="485">
        <v>1520</v>
      </c>
      <c r="L409" s="473">
        <v>3.04</v>
      </c>
    </row>
    <row r="410" spans="1:12" ht="13.7" customHeight="1" x14ac:dyDescent="0.25">
      <c r="A410" s="300"/>
      <c r="B410" s="241"/>
      <c r="C410" s="241"/>
      <c r="D410" s="242"/>
      <c r="E410" s="474" t="s">
        <v>873</v>
      </c>
      <c r="F410" s="266"/>
      <c r="G410" s="267"/>
      <c r="H410" s="470">
        <v>1000</v>
      </c>
      <c r="I410" s="471"/>
      <c r="J410" s="485">
        <v>1000</v>
      </c>
      <c r="K410" s="485">
        <v>0</v>
      </c>
      <c r="L410" s="473">
        <v>0</v>
      </c>
    </row>
    <row r="411" spans="1:12" ht="13.7" customHeight="1" x14ac:dyDescent="0.25">
      <c r="A411" s="314"/>
      <c r="B411" s="297"/>
      <c r="C411" s="297"/>
      <c r="D411" s="298"/>
      <c r="E411" s="476" t="s">
        <v>874</v>
      </c>
      <c r="F411" s="249"/>
      <c r="G411" s="250"/>
      <c r="H411" s="470">
        <v>36000</v>
      </c>
      <c r="I411" s="471"/>
      <c r="J411" s="485">
        <v>36000</v>
      </c>
      <c r="K411" s="485">
        <v>5120</v>
      </c>
      <c r="L411" s="475">
        <v>14.22</v>
      </c>
    </row>
    <row r="412" spans="1:12" ht="13.7" customHeight="1" x14ac:dyDescent="0.25">
      <c r="A412" s="452" t="s">
        <v>310</v>
      </c>
      <c r="B412" s="453"/>
      <c r="C412" s="453"/>
      <c r="D412" s="453"/>
      <c r="E412" s="453"/>
      <c r="F412" s="453"/>
      <c r="G412" s="454"/>
      <c r="H412" s="455">
        <v>3538032</v>
      </c>
      <c r="I412" s="456"/>
      <c r="J412" s="457">
        <v>3539226</v>
      </c>
      <c r="K412" s="457">
        <v>838712</v>
      </c>
      <c r="L412" s="458">
        <v>23.7</v>
      </c>
    </row>
    <row r="413" spans="1:12" ht="13.7" customHeight="1" x14ac:dyDescent="0.25">
      <c r="A413" s="331" t="s">
        <v>0</v>
      </c>
      <c r="B413" s="335"/>
      <c r="C413" s="487" t="s">
        <v>311</v>
      </c>
      <c r="D413" s="261"/>
      <c r="E413" s="261"/>
      <c r="F413" s="261"/>
      <c r="G413" s="262"/>
      <c r="H413" s="460">
        <v>145000</v>
      </c>
      <c r="I413" s="461"/>
      <c r="J413" s="488">
        <v>145000</v>
      </c>
      <c r="K413" s="488">
        <v>2722</v>
      </c>
      <c r="L413" s="479">
        <v>1.88</v>
      </c>
    </row>
    <row r="414" spans="1:12" ht="13.7" customHeight="1" x14ac:dyDescent="0.25">
      <c r="A414" s="300"/>
      <c r="B414" s="241"/>
      <c r="C414" s="313" t="s">
        <v>0</v>
      </c>
      <c r="D414" s="511" t="s">
        <v>639</v>
      </c>
      <c r="E414" s="335"/>
      <c r="F414" s="335"/>
      <c r="G414" s="342"/>
      <c r="H414" s="465">
        <v>145000</v>
      </c>
      <c r="I414" s="466"/>
      <c r="J414" s="490">
        <v>145000</v>
      </c>
      <c r="K414" s="490">
        <v>2722</v>
      </c>
      <c r="L414" s="477">
        <v>1.88</v>
      </c>
    </row>
    <row r="415" spans="1:12" ht="13.7" customHeight="1" x14ac:dyDescent="0.25">
      <c r="A415" s="300"/>
      <c r="B415" s="241"/>
      <c r="C415" s="297"/>
      <c r="D415" s="311" t="s">
        <v>0</v>
      </c>
      <c r="E415" s="476" t="s">
        <v>875</v>
      </c>
      <c r="F415" s="249"/>
      <c r="G415" s="250"/>
      <c r="H415" s="470">
        <v>145000</v>
      </c>
      <c r="I415" s="471"/>
      <c r="J415" s="485">
        <v>145000</v>
      </c>
      <c r="K415" s="485">
        <v>2722</v>
      </c>
      <c r="L415" s="473">
        <v>1.88</v>
      </c>
    </row>
    <row r="416" spans="1:12" ht="24.95" customHeight="1" x14ac:dyDescent="0.25">
      <c r="A416" s="300"/>
      <c r="B416" s="241"/>
      <c r="C416" s="492" t="s">
        <v>313</v>
      </c>
      <c r="D416" s="272"/>
      <c r="E416" s="272"/>
      <c r="F416" s="272"/>
      <c r="G416" s="273"/>
      <c r="H416" s="460">
        <v>768000</v>
      </c>
      <c r="I416" s="461"/>
      <c r="J416" s="508">
        <v>769209</v>
      </c>
      <c r="K416" s="508">
        <v>273218</v>
      </c>
      <c r="L416" s="463">
        <v>35.520000000000003</v>
      </c>
    </row>
    <row r="417" spans="1:12" ht="13.7" customHeight="1" x14ac:dyDescent="0.25">
      <c r="A417" s="300"/>
      <c r="B417" s="241"/>
      <c r="C417" s="313" t="s">
        <v>0</v>
      </c>
      <c r="D417" s="482" t="s">
        <v>639</v>
      </c>
      <c r="E417" s="261"/>
      <c r="F417" s="261"/>
      <c r="G417" s="262"/>
      <c r="H417" s="465">
        <v>768000</v>
      </c>
      <c r="I417" s="466"/>
      <c r="J417" s="490">
        <v>769209</v>
      </c>
      <c r="K417" s="490">
        <v>273218</v>
      </c>
      <c r="L417" s="468">
        <v>35.520000000000003</v>
      </c>
    </row>
    <row r="418" spans="1:12" ht="13.7" customHeight="1" x14ac:dyDescent="0.25">
      <c r="A418" s="300"/>
      <c r="B418" s="241"/>
      <c r="C418" s="241"/>
      <c r="D418" s="274" t="s">
        <v>0</v>
      </c>
      <c r="E418" s="474" t="s">
        <v>876</v>
      </c>
      <c r="F418" s="266"/>
      <c r="G418" s="267"/>
      <c r="H418" s="470">
        <v>768000</v>
      </c>
      <c r="I418" s="471"/>
      <c r="J418" s="485">
        <v>768000</v>
      </c>
      <c r="K418" s="485">
        <v>272010</v>
      </c>
      <c r="L418" s="473">
        <v>35.42</v>
      </c>
    </row>
    <row r="419" spans="1:12" ht="13.7" customHeight="1" x14ac:dyDescent="0.25">
      <c r="A419" s="300"/>
      <c r="B419" s="241"/>
      <c r="C419" s="297"/>
      <c r="D419" s="298"/>
      <c r="E419" s="476" t="s">
        <v>703</v>
      </c>
      <c r="F419" s="249"/>
      <c r="G419" s="250"/>
      <c r="H419" s="470">
        <v>0</v>
      </c>
      <c r="I419" s="471"/>
      <c r="J419" s="485">
        <v>1209</v>
      </c>
      <c r="K419" s="485">
        <v>1209</v>
      </c>
      <c r="L419" s="475">
        <v>99.97</v>
      </c>
    </row>
    <row r="420" spans="1:12" ht="13.7" customHeight="1" x14ac:dyDescent="0.25">
      <c r="A420" s="300"/>
      <c r="B420" s="241"/>
      <c r="C420" s="492" t="s">
        <v>315</v>
      </c>
      <c r="D420" s="272"/>
      <c r="E420" s="272"/>
      <c r="F420" s="272"/>
      <c r="G420" s="273"/>
      <c r="H420" s="460">
        <v>1088349</v>
      </c>
      <c r="I420" s="461"/>
      <c r="J420" s="488">
        <v>1088334</v>
      </c>
      <c r="K420" s="488">
        <v>20267</v>
      </c>
      <c r="L420" s="479">
        <v>1.86</v>
      </c>
    </row>
    <row r="421" spans="1:12" ht="13.7" customHeight="1" x14ac:dyDescent="0.25">
      <c r="A421" s="300"/>
      <c r="B421" s="241"/>
      <c r="C421" s="313" t="s">
        <v>0</v>
      </c>
      <c r="D421" s="482" t="s">
        <v>639</v>
      </c>
      <c r="E421" s="261"/>
      <c r="F421" s="261"/>
      <c r="G421" s="262"/>
      <c r="H421" s="465">
        <v>1088349</v>
      </c>
      <c r="I421" s="466"/>
      <c r="J421" s="490">
        <v>1088334</v>
      </c>
      <c r="K421" s="490">
        <v>20267</v>
      </c>
      <c r="L421" s="468">
        <v>1.86</v>
      </c>
    </row>
    <row r="422" spans="1:12" ht="13.7" customHeight="1" x14ac:dyDescent="0.25">
      <c r="A422" s="300"/>
      <c r="B422" s="241"/>
      <c r="C422" s="241"/>
      <c r="D422" s="274" t="s">
        <v>0</v>
      </c>
      <c r="E422" s="474" t="s">
        <v>877</v>
      </c>
      <c r="F422" s="266"/>
      <c r="G422" s="267"/>
      <c r="H422" s="470">
        <v>50000</v>
      </c>
      <c r="I422" s="471"/>
      <c r="J422" s="485">
        <v>123000</v>
      </c>
      <c r="K422" s="485">
        <v>19600</v>
      </c>
      <c r="L422" s="475">
        <v>15.93</v>
      </c>
    </row>
    <row r="423" spans="1:12" ht="13.7" customHeight="1" x14ac:dyDescent="0.25">
      <c r="A423" s="300"/>
      <c r="B423" s="241"/>
      <c r="C423" s="297"/>
      <c r="D423" s="298"/>
      <c r="E423" s="476" t="s">
        <v>878</v>
      </c>
      <c r="F423" s="249"/>
      <c r="G423" s="250"/>
      <c r="H423" s="470">
        <v>1038349</v>
      </c>
      <c r="I423" s="471"/>
      <c r="J423" s="485">
        <v>965334</v>
      </c>
      <c r="K423" s="485">
        <v>667</v>
      </c>
      <c r="L423" s="473">
        <v>7.0000000000000007E-2</v>
      </c>
    </row>
    <row r="424" spans="1:12" ht="13.7" customHeight="1" x14ac:dyDescent="0.25">
      <c r="A424" s="300"/>
      <c r="B424" s="241"/>
      <c r="C424" s="492" t="s">
        <v>318</v>
      </c>
      <c r="D424" s="272"/>
      <c r="E424" s="272"/>
      <c r="F424" s="272"/>
      <c r="G424" s="273"/>
      <c r="H424" s="460">
        <v>1536683</v>
      </c>
      <c r="I424" s="461"/>
      <c r="J424" s="488">
        <v>1536683</v>
      </c>
      <c r="K424" s="488">
        <v>542505</v>
      </c>
      <c r="L424" s="463">
        <v>35.299999999999997</v>
      </c>
    </row>
    <row r="425" spans="1:12" ht="13.7" customHeight="1" x14ac:dyDescent="0.25">
      <c r="A425" s="300"/>
      <c r="B425" s="241"/>
      <c r="C425" s="313" t="s">
        <v>0</v>
      </c>
      <c r="D425" s="482" t="s">
        <v>639</v>
      </c>
      <c r="E425" s="261"/>
      <c r="F425" s="261"/>
      <c r="G425" s="262"/>
      <c r="H425" s="465">
        <v>1536683</v>
      </c>
      <c r="I425" s="466"/>
      <c r="J425" s="490">
        <v>1536683</v>
      </c>
      <c r="K425" s="490">
        <v>542505</v>
      </c>
      <c r="L425" s="468">
        <v>35.299999999999997</v>
      </c>
    </row>
    <row r="426" spans="1:12" ht="13.7" customHeight="1" x14ac:dyDescent="0.25">
      <c r="A426" s="300"/>
      <c r="B426" s="241"/>
      <c r="C426" s="241"/>
      <c r="D426" s="274" t="s">
        <v>0</v>
      </c>
      <c r="E426" s="474" t="s">
        <v>879</v>
      </c>
      <c r="F426" s="266"/>
      <c r="G426" s="267"/>
      <c r="H426" s="470">
        <v>561683</v>
      </c>
      <c r="I426" s="471"/>
      <c r="J426" s="485">
        <v>561683</v>
      </c>
      <c r="K426" s="485">
        <v>200000</v>
      </c>
      <c r="L426" s="473">
        <v>35.61</v>
      </c>
    </row>
    <row r="427" spans="1:12" ht="13.7" customHeight="1" x14ac:dyDescent="0.25">
      <c r="A427" s="300"/>
      <c r="B427" s="241"/>
      <c r="C427" s="241"/>
      <c r="D427" s="242"/>
      <c r="E427" s="476" t="s">
        <v>880</v>
      </c>
      <c r="F427" s="249"/>
      <c r="G427" s="250"/>
      <c r="H427" s="470">
        <v>475000</v>
      </c>
      <c r="I427" s="471"/>
      <c r="J427" s="485">
        <v>475000</v>
      </c>
      <c r="K427" s="485">
        <v>157692</v>
      </c>
      <c r="L427" s="475">
        <v>33.200000000000003</v>
      </c>
    </row>
    <row r="428" spans="1:12" ht="13.7" customHeight="1" x14ac:dyDescent="0.25">
      <c r="A428" s="330"/>
      <c r="B428" s="257"/>
      <c r="C428" s="257"/>
      <c r="D428" s="258"/>
      <c r="E428" s="483" t="s">
        <v>881</v>
      </c>
      <c r="F428" s="272"/>
      <c r="G428" s="273"/>
      <c r="H428" s="470">
        <v>500000</v>
      </c>
      <c r="I428" s="471"/>
      <c r="J428" s="485">
        <v>500000</v>
      </c>
      <c r="K428" s="485">
        <v>184813</v>
      </c>
      <c r="L428" s="473">
        <v>36.96</v>
      </c>
    </row>
    <row r="429" spans="1:12" ht="13.7" customHeight="1" x14ac:dyDescent="0.25">
      <c r="A429" s="452" t="s">
        <v>320</v>
      </c>
      <c r="B429" s="453"/>
      <c r="C429" s="453"/>
      <c r="D429" s="453"/>
      <c r="E429" s="453"/>
      <c r="F429" s="453"/>
      <c r="G429" s="454"/>
      <c r="H429" s="455">
        <v>42463379</v>
      </c>
      <c r="I429" s="456"/>
      <c r="J429" s="457">
        <v>43925099</v>
      </c>
      <c r="K429" s="457">
        <v>12985011</v>
      </c>
      <c r="L429" s="458">
        <v>29.56</v>
      </c>
    </row>
    <row r="430" spans="1:12" ht="13.7" customHeight="1" x14ac:dyDescent="0.25">
      <c r="A430" s="331" t="s">
        <v>0</v>
      </c>
      <c r="B430" s="335"/>
      <c r="C430" s="520" t="s">
        <v>321</v>
      </c>
      <c r="D430" s="335"/>
      <c r="E430" s="335"/>
      <c r="F430" s="335"/>
      <c r="G430" s="342"/>
      <c r="H430" s="460">
        <v>802804</v>
      </c>
      <c r="I430" s="461"/>
      <c r="J430" s="488">
        <v>802804</v>
      </c>
      <c r="K430" s="488">
        <v>597000</v>
      </c>
      <c r="L430" s="463">
        <v>74.36</v>
      </c>
    </row>
    <row r="431" spans="1:12" ht="13.7" customHeight="1" x14ac:dyDescent="0.25">
      <c r="A431" s="300"/>
      <c r="B431" s="241"/>
      <c r="C431" s="247" t="s">
        <v>0</v>
      </c>
      <c r="D431" s="464" t="s">
        <v>639</v>
      </c>
      <c r="E431" s="272"/>
      <c r="F431" s="272"/>
      <c r="G431" s="273"/>
      <c r="H431" s="465">
        <v>802804</v>
      </c>
      <c r="I431" s="466"/>
      <c r="J431" s="490">
        <v>802804</v>
      </c>
      <c r="K431" s="490">
        <v>597000</v>
      </c>
      <c r="L431" s="468">
        <v>74.36</v>
      </c>
    </row>
    <row r="432" spans="1:12" ht="13.7" customHeight="1" x14ac:dyDescent="0.25">
      <c r="A432" s="300"/>
      <c r="B432" s="241"/>
      <c r="C432" s="257"/>
      <c r="D432" s="311" t="s">
        <v>0</v>
      </c>
      <c r="E432" s="469" t="s">
        <v>882</v>
      </c>
      <c r="F432" s="290"/>
      <c r="G432" s="291"/>
      <c r="H432" s="470">
        <v>802804</v>
      </c>
      <c r="I432" s="471"/>
      <c r="J432" s="496">
        <v>802804</v>
      </c>
      <c r="K432" s="485">
        <v>597000</v>
      </c>
      <c r="L432" s="475">
        <v>74.36</v>
      </c>
    </row>
    <row r="433" spans="1:12" ht="13.7" customHeight="1" x14ac:dyDescent="0.25">
      <c r="A433" s="300"/>
      <c r="B433" s="241"/>
      <c r="C433" s="487" t="s">
        <v>323</v>
      </c>
      <c r="D433" s="290"/>
      <c r="E433" s="290"/>
      <c r="F433" s="290"/>
      <c r="G433" s="291"/>
      <c r="H433" s="460">
        <v>1275955</v>
      </c>
      <c r="I433" s="461"/>
      <c r="J433" s="488">
        <v>1275955</v>
      </c>
      <c r="K433" s="508">
        <v>325438</v>
      </c>
      <c r="L433" s="479">
        <v>25.51</v>
      </c>
    </row>
    <row r="434" spans="1:12" ht="13.7" customHeight="1" x14ac:dyDescent="0.25">
      <c r="A434" s="300"/>
      <c r="B434" s="241"/>
      <c r="C434" s="283" t="s">
        <v>0</v>
      </c>
      <c r="D434" s="482" t="s">
        <v>639</v>
      </c>
      <c r="E434" s="290"/>
      <c r="F434" s="290"/>
      <c r="G434" s="291"/>
      <c r="H434" s="465">
        <v>1275955</v>
      </c>
      <c r="I434" s="466"/>
      <c r="J434" s="490">
        <v>1275955</v>
      </c>
      <c r="K434" s="490">
        <v>325438</v>
      </c>
      <c r="L434" s="468">
        <v>25.51</v>
      </c>
    </row>
    <row r="435" spans="1:12" ht="13.7" customHeight="1" x14ac:dyDescent="0.25">
      <c r="A435" s="284" t="s">
        <v>0</v>
      </c>
      <c r="B435" s="239"/>
      <c r="C435" s="239"/>
      <c r="D435" s="285"/>
      <c r="E435" s="469" t="s">
        <v>883</v>
      </c>
      <c r="F435" s="290"/>
      <c r="G435" s="291"/>
      <c r="H435" s="470">
        <v>1275955</v>
      </c>
      <c r="I435" s="471"/>
      <c r="J435" s="485">
        <v>1275955</v>
      </c>
      <c r="K435" s="485">
        <v>325438</v>
      </c>
      <c r="L435" s="486">
        <v>25.51</v>
      </c>
    </row>
    <row r="436" spans="1:12" ht="13.7" customHeight="1" x14ac:dyDescent="0.25">
      <c r="A436" s="501" t="s">
        <v>0</v>
      </c>
      <c r="B436" s="356"/>
      <c r="C436" s="487" t="s">
        <v>325</v>
      </c>
      <c r="D436" s="290"/>
      <c r="E436" s="290"/>
      <c r="F436" s="290"/>
      <c r="G436" s="291"/>
      <c r="H436" s="460">
        <v>17625909</v>
      </c>
      <c r="I436" s="461"/>
      <c r="J436" s="488">
        <v>17655329</v>
      </c>
      <c r="K436" s="488">
        <v>4483257</v>
      </c>
      <c r="L436" s="479">
        <v>25.39</v>
      </c>
    </row>
    <row r="437" spans="1:12" ht="13.7" customHeight="1" x14ac:dyDescent="0.25">
      <c r="A437" s="355"/>
      <c r="B437" s="356"/>
      <c r="C437" s="313" t="s">
        <v>0</v>
      </c>
      <c r="D437" s="482" t="s">
        <v>639</v>
      </c>
      <c r="E437" s="290"/>
      <c r="F437" s="290"/>
      <c r="G437" s="291"/>
      <c r="H437" s="465">
        <v>17572968</v>
      </c>
      <c r="I437" s="466"/>
      <c r="J437" s="490">
        <v>17602388</v>
      </c>
      <c r="K437" s="490">
        <v>4483257</v>
      </c>
      <c r="L437" s="468">
        <v>25.47</v>
      </c>
    </row>
    <row r="438" spans="1:12" ht="13.7" customHeight="1" x14ac:dyDescent="0.25">
      <c r="A438" s="355"/>
      <c r="B438" s="356"/>
      <c r="C438" s="239"/>
      <c r="D438" s="274" t="s">
        <v>0</v>
      </c>
      <c r="E438" s="469" t="s">
        <v>884</v>
      </c>
      <c r="F438" s="261"/>
      <c r="G438" s="262"/>
      <c r="H438" s="470">
        <v>9788882</v>
      </c>
      <c r="I438" s="471"/>
      <c r="J438" s="485">
        <v>9788882</v>
      </c>
      <c r="K438" s="485">
        <v>2285620</v>
      </c>
      <c r="L438" s="475">
        <v>23.35</v>
      </c>
    </row>
    <row r="439" spans="1:12" ht="13.7" customHeight="1" x14ac:dyDescent="0.25">
      <c r="A439" s="355"/>
      <c r="B439" s="356"/>
      <c r="C439" s="239"/>
      <c r="D439" s="242"/>
      <c r="E439" s="469" t="s">
        <v>885</v>
      </c>
      <c r="F439" s="261"/>
      <c r="G439" s="262"/>
      <c r="H439" s="470">
        <v>957000</v>
      </c>
      <c r="I439" s="471"/>
      <c r="J439" s="485">
        <v>957000</v>
      </c>
      <c r="K439" s="485">
        <v>239250</v>
      </c>
      <c r="L439" s="473">
        <v>25</v>
      </c>
    </row>
    <row r="440" spans="1:12" ht="13.7" customHeight="1" x14ac:dyDescent="0.25">
      <c r="A440" s="355"/>
      <c r="B440" s="356"/>
      <c r="C440" s="239"/>
      <c r="D440" s="242"/>
      <c r="E440" s="469" t="s">
        <v>886</v>
      </c>
      <c r="F440" s="261"/>
      <c r="G440" s="262"/>
      <c r="H440" s="470">
        <v>1000</v>
      </c>
      <c r="I440" s="471"/>
      <c r="J440" s="485">
        <v>1000</v>
      </c>
      <c r="K440" s="485">
        <v>71</v>
      </c>
      <c r="L440" s="473">
        <v>7.1</v>
      </c>
    </row>
    <row r="441" spans="1:12" ht="13.7" customHeight="1" x14ac:dyDescent="0.25">
      <c r="A441" s="355"/>
      <c r="B441" s="356"/>
      <c r="C441" s="239"/>
      <c r="D441" s="242"/>
      <c r="E441" s="469" t="s">
        <v>887</v>
      </c>
      <c r="F441" s="261"/>
      <c r="G441" s="262"/>
      <c r="H441" s="470">
        <v>6826086</v>
      </c>
      <c r="I441" s="471"/>
      <c r="J441" s="485">
        <v>6826086</v>
      </c>
      <c r="K441" s="485">
        <v>1947384</v>
      </c>
      <c r="L441" s="475">
        <v>28.53</v>
      </c>
    </row>
    <row r="442" spans="1:12" ht="13.7" customHeight="1" x14ac:dyDescent="0.25">
      <c r="A442" s="355"/>
      <c r="B442" s="356"/>
      <c r="C442" s="239"/>
      <c r="D442" s="242"/>
      <c r="E442" s="469" t="s">
        <v>683</v>
      </c>
      <c r="F442" s="261"/>
      <c r="G442" s="262"/>
      <c r="H442" s="470">
        <v>0</v>
      </c>
      <c r="I442" s="471"/>
      <c r="J442" s="485">
        <v>14710</v>
      </c>
      <c r="K442" s="485">
        <v>3932</v>
      </c>
      <c r="L442" s="473">
        <v>26.73</v>
      </c>
    </row>
    <row r="443" spans="1:12" ht="13.7" customHeight="1" x14ac:dyDescent="0.25">
      <c r="A443" s="355"/>
      <c r="B443" s="356"/>
      <c r="C443" s="239"/>
      <c r="D443" s="258"/>
      <c r="E443" s="469" t="s">
        <v>888</v>
      </c>
      <c r="F443" s="261"/>
      <c r="G443" s="262"/>
      <c r="H443" s="470">
        <v>0</v>
      </c>
      <c r="I443" s="471"/>
      <c r="J443" s="485">
        <v>14710</v>
      </c>
      <c r="K443" s="485">
        <v>7000</v>
      </c>
      <c r="L443" s="475">
        <v>47.59</v>
      </c>
    </row>
    <row r="444" spans="1:12" ht="13.7" customHeight="1" x14ac:dyDescent="0.25">
      <c r="A444" s="355"/>
      <c r="B444" s="356"/>
      <c r="C444" s="239"/>
      <c r="D444" s="482" t="s">
        <v>643</v>
      </c>
      <c r="E444" s="261"/>
      <c r="F444" s="261"/>
      <c r="G444" s="262"/>
      <c r="H444" s="465">
        <v>52941</v>
      </c>
      <c r="I444" s="466"/>
      <c r="J444" s="490">
        <v>52941</v>
      </c>
      <c r="K444" s="490">
        <v>0</v>
      </c>
      <c r="L444" s="468">
        <v>0</v>
      </c>
    </row>
    <row r="445" spans="1:12" ht="13.7" customHeight="1" x14ac:dyDescent="0.25">
      <c r="A445" s="355"/>
      <c r="B445" s="356"/>
      <c r="C445" s="334"/>
      <c r="D445" s="311" t="s">
        <v>0</v>
      </c>
      <c r="E445" s="469" t="s">
        <v>889</v>
      </c>
      <c r="F445" s="261"/>
      <c r="G445" s="262"/>
      <c r="H445" s="470">
        <v>52941</v>
      </c>
      <c r="I445" s="471"/>
      <c r="J445" s="485">
        <v>52941</v>
      </c>
      <c r="K445" s="485">
        <v>0</v>
      </c>
      <c r="L445" s="473">
        <v>0</v>
      </c>
    </row>
    <row r="446" spans="1:12" ht="13.7" customHeight="1" x14ac:dyDescent="0.25">
      <c r="A446" s="355"/>
      <c r="B446" s="356"/>
      <c r="C446" s="487" t="s">
        <v>332</v>
      </c>
      <c r="D446" s="261"/>
      <c r="E446" s="261"/>
      <c r="F446" s="261"/>
      <c r="G446" s="262"/>
      <c r="H446" s="460">
        <v>22758711</v>
      </c>
      <c r="I446" s="461"/>
      <c r="J446" s="488">
        <v>24191011</v>
      </c>
      <c r="K446" s="488">
        <v>7579317</v>
      </c>
      <c r="L446" s="463">
        <v>31.33</v>
      </c>
    </row>
    <row r="447" spans="1:12" ht="13.7" customHeight="1" x14ac:dyDescent="0.25">
      <c r="A447" s="355"/>
      <c r="B447" s="356"/>
      <c r="C447" s="343" t="s">
        <v>0</v>
      </c>
      <c r="D447" s="482" t="s">
        <v>639</v>
      </c>
      <c r="E447" s="261"/>
      <c r="F447" s="261"/>
      <c r="G447" s="262"/>
      <c r="H447" s="465">
        <v>22758711</v>
      </c>
      <c r="I447" s="466"/>
      <c r="J447" s="490">
        <v>24191011</v>
      </c>
      <c r="K447" s="490">
        <v>7579317</v>
      </c>
      <c r="L447" s="468">
        <v>31.33</v>
      </c>
    </row>
    <row r="448" spans="1:12" ht="13.7" customHeight="1" x14ac:dyDescent="0.25">
      <c r="A448" s="355"/>
      <c r="B448" s="356"/>
      <c r="C448" s="320"/>
      <c r="D448" s="521"/>
      <c r="E448" s="469" t="s">
        <v>890</v>
      </c>
      <c r="F448" s="261"/>
      <c r="G448" s="262"/>
      <c r="H448" s="470">
        <v>1719650</v>
      </c>
      <c r="I448" s="471"/>
      <c r="J448" s="485">
        <v>1719650</v>
      </c>
      <c r="K448" s="485">
        <v>5860</v>
      </c>
      <c r="L448" s="475">
        <v>0.34</v>
      </c>
    </row>
    <row r="449" spans="1:12" ht="13.7" customHeight="1" x14ac:dyDescent="0.25">
      <c r="A449" s="355"/>
      <c r="B449" s="356"/>
      <c r="C449" s="320"/>
      <c r="D449" s="316"/>
      <c r="E449" s="469" t="s">
        <v>891</v>
      </c>
      <c r="F449" s="261"/>
      <c r="G449" s="262"/>
      <c r="H449" s="470">
        <v>4415500</v>
      </c>
      <c r="I449" s="471"/>
      <c r="J449" s="496">
        <v>4406200</v>
      </c>
      <c r="K449" s="496">
        <v>1983552</v>
      </c>
      <c r="L449" s="473">
        <v>45.02</v>
      </c>
    </row>
    <row r="450" spans="1:12" ht="13.7" customHeight="1" x14ac:dyDescent="0.25">
      <c r="A450" s="355"/>
      <c r="B450" s="356"/>
      <c r="C450" s="320"/>
      <c r="D450" s="316"/>
      <c r="E450" s="469" t="s">
        <v>892</v>
      </c>
      <c r="F450" s="261"/>
      <c r="G450" s="262"/>
      <c r="H450" s="470">
        <v>1500</v>
      </c>
      <c r="I450" s="471"/>
      <c r="J450" s="485">
        <v>10800</v>
      </c>
      <c r="K450" s="485">
        <v>8361</v>
      </c>
      <c r="L450" s="475">
        <v>77.42</v>
      </c>
    </row>
    <row r="451" spans="1:12" ht="13.7" customHeight="1" x14ac:dyDescent="0.25">
      <c r="A451" s="516"/>
      <c r="B451" s="517"/>
      <c r="C451" s="325"/>
      <c r="D451" s="363"/>
      <c r="E451" s="469" t="s">
        <v>893</v>
      </c>
      <c r="F451" s="261"/>
      <c r="G451" s="262"/>
      <c r="H451" s="470">
        <v>3969477</v>
      </c>
      <c r="I451" s="471"/>
      <c r="J451" s="485">
        <v>3961377</v>
      </c>
      <c r="K451" s="485">
        <v>1431686</v>
      </c>
      <c r="L451" s="473">
        <v>36.14</v>
      </c>
    </row>
    <row r="452" spans="1:12" ht="13.7" customHeight="1" x14ac:dyDescent="0.25">
      <c r="A452" s="355"/>
      <c r="B452" s="356"/>
      <c r="C452" s="320"/>
      <c r="D452" s="316"/>
      <c r="E452" s="469" t="s">
        <v>894</v>
      </c>
      <c r="F452" s="261"/>
      <c r="G452" s="262"/>
      <c r="H452" s="470">
        <v>11403</v>
      </c>
      <c r="I452" s="471"/>
      <c r="J452" s="485">
        <v>19503</v>
      </c>
      <c r="K452" s="485">
        <v>11969</v>
      </c>
      <c r="L452" s="473">
        <v>61.37</v>
      </c>
    </row>
    <row r="453" spans="1:12" ht="13.7" customHeight="1" x14ac:dyDescent="0.25">
      <c r="A453" s="355"/>
      <c r="B453" s="356"/>
      <c r="C453" s="320"/>
      <c r="D453" s="316"/>
      <c r="E453" s="469" t="s">
        <v>895</v>
      </c>
      <c r="F453" s="261"/>
      <c r="G453" s="262"/>
      <c r="H453" s="470">
        <v>4382330</v>
      </c>
      <c r="I453" s="471"/>
      <c r="J453" s="485">
        <v>4382330</v>
      </c>
      <c r="K453" s="485">
        <v>2131721</v>
      </c>
      <c r="L453" s="475">
        <v>48.64</v>
      </c>
    </row>
    <row r="454" spans="1:12" ht="13.7" customHeight="1" x14ac:dyDescent="0.25">
      <c r="A454" s="355"/>
      <c r="B454" s="356"/>
      <c r="C454" s="320"/>
      <c r="D454" s="316"/>
      <c r="E454" s="469" t="s">
        <v>896</v>
      </c>
      <c r="F454" s="261"/>
      <c r="G454" s="262"/>
      <c r="H454" s="470">
        <v>1735424</v>
      </c>
      <c r="I454" s="471"/>
      <c r="J454" s="485">
        <v>1729315</v>
      </c>
      <c r="K454" s="485">
        <v>361098</v>
      </c>
      <c r="L454" s="473">
        <v>20.88</v>
      </c>
    </row>
    <row r="455" spans="1:12" ht="13.7" customHeight="1" x14ac:dyDescent="0.25">
      <c r="A455" s="355"/>
      <c r="B455" s="356"/>
      <c r="C455" s="320"/>
      <c r="D455" s="316"/>
      <c r="E455" s="469" t="s">
        <v>897</v>
      </c>
      <c r="F455" s="261"/>
      <c r="G455" s="262"/>
      <c r="H455" s="470">
        <v>451635</v>
      </c>
      <c r="I455" s="471"/>
      <c r="J455" s="485">
        <v>451635</v>
      </c>
      <c r="K455" s="485">
        <v>286566</v>
      </c>
      <c r="L455" s="473">
        <v>63.45</v>
      </c>
    </row>
    <row r="456" spans="1:12" ht="13.7" customHeight="1" x14ac:dyDescent="0.25">
      <c r="A456" s="355"/>
      <c r="B456" s="356"/>
      <c r="C456" s="320"/>
      <c r="D456" s="316"/>
      <c r="E456" s="469" t="s">
        <v>898</v>
      </c>
      <c r="F456" s="261"/>
      <c r="G456" s="262"/>
      <c r="H456" s="470">
        <v>290095</v>
      </c>
      <c r="I456" s="471"/>
      <c r="J456" s="485">
        <v>290095</v>
      </c>
      <c r="K456" s="485">
        <v>114571</v>
      </c>
      <c r="L456" s="475">
        <v>39.49</v>
      </c>
    </row>
    <row r="457" spans="1:12" ht="13.7" customHeight="1" x14ac:dyDescent="0.25">
      <c r="A457" s="355"/>
      <c r="B457" s="356"/>
      <c r="C457" s="320"/>
      <c r="D457" s="316"/>
      <c r="E457" s="469" t="s">
        <v>899</v>
      </c>
      <c r="F457" s="261"/>
      <c r="G457" s="262"/>
      <c r="H457" s="470">
        <v>381900</v>
      </c>
      <c r="I457" s="471"/>
      <c r="J457" s="485">
        <v>381900</v>
      </c>
      <c r="K457" s="485">
        <v>21070</v>
      </c>
      <c r="L457" s="473">
        <v>5.52</v>
      </c>
    </row>
    <row r="458" spans="1:12" ht="13.7" customHeight="1" x14ac:dyDescent="0.25">
      <c r="A458" s="355"/>
      <c r="B458" s="356"/>
      <c r="C458" s="320"/>
      <c r="D458" s="316"/>
      <c r="E458" s="469" t="s">
        <v>900</v>
      </c>
      <c r="F458" s="261"/>
      <c r="G458" s="262"/>
      <c r="H458" s="470">
        <v>890985</v>
      </c>
      <c r="I458" s="471"/>
      <c r="J458" s="485">
        <v>936233</v>
      </c>
      <c r="K458" s="485">
        <v>366110</v>
      </c>
      <c r="L458" s="475">
        <v>39.1</v>
      </c>
    </row>
    <row r="459" spans="1:12" ht="13.7" customHeight="1" x14ac:dyDescent="0.25">
      <c r="A459" s="355"/>
      <c r="B459" s="356"/>
      <c r="C459" s="320"/>
      <c r="D459" s="316"/>
      <c r="E459" s="469" t="s">
        <v>901</v>
      </c>
      <c r="F459" s="261"/>
      <c r="G459" s="262"/>
      <c r="H459" s="470">
        <v>37900</v>
      </c>
      <c r="I459" s="471"/>
      <c r="J459" s="485">
        <v>37900</v>
      </c>
      <c r="K459" s="485">
        <v>37492</v>
      </c>
      <c r="L459" s="473">
        <v>98.92</v>
      </c>
    </row>
    <row r="460" spans="1:12" ht="13.7" customHeight="1" x14ac:dyDescent="0.25">
      <c r="A460" s="355"/>
      <c r="B460" s="356"/>
      <c r="C460" s="320"/>
      <c r="D460" s="316"/>
      <c r="E460" s="469" t="s">
        <v>902</v>
      </c>
      <c r="F460" s="261"/>
      <c r="G460" s="262"/>
      <c r="H460" s="470">
        <v>475579</v>
      </c>
      <c r="I460" s="471"/>
      <c r="J460" s="485">
        <v>475579</v>
      </c>
      <c r="K460" s="485">
        <v>232159</v>
      </c>
      <c r="L460" s="473">
        <v>48.82</v>
      </c>
    </row>
    <row r="461" spans="1:12" ht="13.7" customHeight="1" x14ac:dyDescent="0.25">
      <c r="A461" s="355"/>
      <c r="B461" s="356"/>
      <c r="C461" s="320"/>
      <c r="D461" s="316"/>
      <c r="E461" s="469" t="s">
        <v>903</v>
      </c>
      <c r="F461" s="290"/>
      <c r="G461" s="291"/>
      <c r="H461" s="470">
        <v>1095333</v>
      </c>
      <c r="I461" s="471"/>
      <c r="J461" s="485">
        <v>1095333</v>
      </c>
      <c r="K461" s="485">
        <v>141014</v>
      </c>
      <c r="L461" s="475">
        <v>12.87</v>
      </c>
    </row>
    <row r="462" spans="1:12" ht="13.7" customHeight="1" x14ac:dyDescent="0.25">
      <c r="A462" s="355"/>
      <c r="B462" s="356"/>
      <c r="C462" s="320"/>
      <c r="D462" s="316"/>
      <c r="E462" s="469" t="s">
        <v>904</v>
      </c>
      <c r="F462" s="290"/>
      <c r="G462" s="291"/>
      <c r="H462" s="470">
        <v>2900000</v>
      </c>
      <c r="I462" s="471"/>
      <c r="J462" s="485">
        <v>2900000</v>
      </c>
      <c r="K462" s="485">
        <v>217614</v>
      </c>
      <c r="L462" s="473">
        <v>7.5</v>
      </c>
    </row>
    <row r="463" spans="1:12" ht="13.7" customHeight="1" x14ac:dyDescent="0.25">
      <c r="A463" s="355"/>
      <c r="B463" s="356"/>
      <c r="C463" s="320"/>
      <c r="D463" s="316"/>
      <c r="E463" s="469" t="s">
        <v>905</v>
      </c>
      <c r="F463" s="290"/>
      <c r="G463" s="291"/>
      <c r="H463" s="470">
        <v>0</v>
      </c>
      <c r="I463" s="471"/>
      <c r="J463" s="485">
        <v>1125736</v>
      </c>
      <c r="K463" s="485">
        <v>0</v>
      </c>
      <c r="L463" s="473">
        <v>0</v>
      </c>
    </row>
    <row r="464" spans="1:12" ht="13.7" customHeight="1" x14ac:dyDescent="0.25">
      <c r="A464" s="358"/>
      <c r="B464" s="359"/>
      <c r="C464" s="350"/>
      <c r="D464" s="377"/>
      <c r="E464" s="469" t="s">
        <v>683</v>
      </c>
      <c r="F464" s="290"/>
      <c r="G464" s="291"/>
      <c r="H464" s="470">
        <v>0</v>
      </c>
      <c r="I464" s="471"/>
      <c r="J464" s="485">
        <v>267425</v>
      </c>
      <c r="K464" s="485">
        <v>228475</v>
      </c>
      <c r="L464" s="475">
        <v>85.44</v>
      </c>
    </row>
    <row r="465" spans="1:12" ht="13.7" customHeight="1" x14ac:dyDescent="0.25">
      <c r="A465" s="452" t="s">
        <v>348</v>
      </c>
      <c r="B465" s="453"/>
      <c r="C465" s="453"/>
      <c r="D465" s="453"/>
      <c r="E465" s="453"/>
      <c r="F465" s="453"/>
      <c r="G465" s="454"/>
      <c r="H465" s="455">
        <v>3361505</v>
      </c>
      <c r="I465" s="456"/>
      <c r="J465" s="457">
        <v>3361505</v>
      </c>
      <c r="K465" s="457">
        <v>862750</v>
      </c>
      <c r="L465" s="458">
        <v>25.67</v>
      </c>
    </row>
    <row r="466" spans="1:12" ht="13.7" customHeight="1" x14ac:dyDescent="0.25">
      <c r="A466" s="331" t="s">
        <v>0</v>
      </c>
      <c r="B466" s="332"/>
      <c r="C466" s="487" t="s">
        <v>349</v>
      </c>
      <c r="D466" s="290"/>
      <c r="E466" s="290"/>
      <c r="F466" s="290"/>
      <c r="G466" s="291"/>
      <c r="H466" s="460">
        <v>1545584</v>
      </c>
      <c r="I466" s="461"/>
      <c r="J466" s="508">
        <v>1545584</v>
      </c>
      <c r="K466" s="508">
        <v>367060</v>
      </c>
      <c r="L466" s="463">
        <v>23.75</v>
      </c>
    </row>
    <row r="467" spans="1:12" ht="13.7" customHeight="1" x14ac:dyDescent="0.25">
      <c r="A467" s="238"/>
      <c r="B467" s="239"/>
      <c r="C467" s="313" t="s">
        <v>0</v>
      </c>
      <c r="D467" s="482" t="s">
        <v>639</v>
      </c>
      <c r="E467" s="290"/>
      <c r="F467" s="290"/>
      <c r="G467" s="291"/>
      <c r="H467" s="465">
        <v>1545584</v>
      </c>
      <c r="I467" s="466"/>
      <c r="J467" s="490">
        <v>1545584</v>
      </c>
      <c r="K467" s="490">
        <v>367060</v>
      </c>
      <c r="L467" s="468">
        <v>23.75</v>
      </c>
    </row>
    <row r="468" spans="1:12" ht="13.7" customHeight="1" x14ac:dyDescent="0.25">
      <c r="A468" s="238"/>
      <c r="B468" s="239"/>
      <c r="C468" s="334"/>
      <c r="D468" s="311" t="s">
        <v>0</v>
      </c>
      <c r="E468" s="469" t="s">
        <v>906</v>
      </c>
      <c r="F468" s="290"/>
      <c r="G468" s="291"/>
      <c r="H468" s="470">
        <v>1545584</v>
      </c>
      <c r="I468" s="471"/>
      <c r="J468" s="496">
        <v>1545584</v>
      </c>
      <c r="K468" s="485">
        <v>367060</v>
      </c>
      <c r="L468" s="473">
        <v>23.75</v>
      </c>
    </row>
    <row r="469" spans="1:12" ht="13.7" customHeight="1" x14ac:dyDescent="0.25">
      <c r="A469" s="238"/>
      <c r="B469" s="239"/>
      <c r="C469" s="487" t="s">
        <v>351</v>
      </c>
      <c r="D469" s="290"/>
      <c r="E469" s="290"/>
      <c r="F469" s="290"/>
      <c r="G469" s="291"/>
      <c r="H469" s="460">
        <v>1755888</v>
      </c>
      <c r="I469" s="461"/>
      <c r="J469" s="488">
        <v>1755888</v>
      </c>
      <c r="K469" s="488">
        <v>495527</v>
      </c>
      <c r="L469" s="522">
        <v>28.22</v>
      </c>
    </row>
    <row r="470" spans="1:12" ht="13.7" customHeight="1" x14ac:dyDescent="0.25">
      <c r="A470" s="284" t="s">
        <v>0</v>
      </c>
      <c r="B470" s="239"/>
      <c r="C470" s="239"/>
      <c r="D470" s="482" t="s">
        <v>639</v>
      </c>
      <c r="E470" s="290"/>
      <c r="F470" s="290"/>
      <c r="G470" s="291"/>
      <c r="H470" s="465">
        <v>1755888</v>
      </c>
      <c r="I470" s="466"/>
      <c r="J470" s="490">
        <v>1755888</v>
      </c>
      <c r="K470" s="490">
        <v>495527</v>
      </c>
      <c r="L470" s="468">
        <v>28.22</v>
      </c>
    </row>
    <row r="471" spans="1:12" ht="13.7" customHeight="1" x14ac:dyDescent="0.25">
      <c r="A471" s="238"/>
      <c r="B471" s="239"/>
      <c r="C471" s="239"/>
      <c r="D471" s="274" t="s">
        <v>0</v>
      </c>
      <c r="E471" s="469" t="s">
        <v>907</v>
      </c>
      <c r="F471" s="290"/>
      <c r="G471" s="291"/>
      <c r="H471" s="470">
        <v>1039017</v>
      </c>
      <c r="I471" s="471"/>
      <c r="J471" s="485">
        <v>1039017</v>
      </c>
      <c r="K471" s="485">
        <v>288724</v>
      </c>
      <c r="L471" s="473">
        <v>27.79</v>
      </c>
    </row>
    <row r="472" spans="1:12" ht="13.7" customHeight="1" x14ac:dyDescent="0.25">
      <c r="A472" s="238"/>
      <c r="B472" s="239"/>
      <c r="C472" s="239"/>
      <c r="D472" s="285"/>
      <c r="E472" s="469" t="s">
        <v>908</v>
      </c>
      <c r="F472" s="290"/>
      <c r="G472" s="291"/>
      <c r="H472" s="470">
        <v>502485</v>
      </c>
      <c r="I472" s="471"/>
      <c r="J472" s="485">
        <v>502485</v>
      </c>
      <c r="K472" s="485">
        <v>144115</v>
      </c>
      <c r="L472" s="475">
        <v>28.68</v>
      </c>
    </row>
    <row r="473" spans="1:12" ht="13.7" customHeight="1" x14ac:dyDescent="0.25">
      <c r="A473" s="238"/>
      <c r="B473" s="239"/>
      <c r="C473" s="239"/>
      <c r="D473" s="344"/>
      <c r="E473" s="469" t="s">
        <v>909</v>
      </c>
      <c r="F473" s="290"/>
      <c r="G473" s="291"/>
      <c r="H473" s="470">
        <v>214386</v>
      </c>
      <c r="I473" s="471"/>
      <c r="J473" s="485">
        <v>214386</v>
      </c>
      <c r="K473" s="485">
        <v>62688</v>
      </c>
      <c r="L473" s="473">
        <v>29.24</v>
      </c>
    </row>
    <row r="474" spans="1:12" ht="13.7" customHeight="1" x14ac:dyDescent="0.25">
      <c r="A474" s="284" t="s">
        <v>0</v>
      </c>
      <c r="B474" s="239"/>
      <c r="C474" s="487" t="s">
        <v>355</v>
      </c>
      <c r="D474" s="290"/>
      <c r="E474" s="290"/>
      <c r="F474" s="290"/>
      <c r="G474" s="291"/>
      <c r="H474" s="460">
        <v>3639</v>
      </c>
      <c r="I474" s="461"/>
      <c r="J474" s="488">
        <v>3639</v>
      </c>
      <c r="K474" s="488">
        <v>163</v>
      </c>
      <c r="L474" s="479">
        <v>4.47</v>
      </c>
    </row>
    <row r="475" spans="1:12" ht="13.7" customHeight="1" x14ac:dyDescent="0.25">
      <c r="A475" s="238"/>
      <c r="B475" s="239"/>
      <c r="C475" s="313" t="s">
        <v>0</v>
      </c>
      <c r="D475" s="482" t="s">
        <v>639</v>
      </c>
      <c r="E475" s="290"/>
      <c r="F475" s="290"/>
      <c r="G475" s="291"/>
      <c r="H475" s="465">
        <v>3639</v>
      </c>
      <c r="I475" s="466"/>
      <c r="J475" s="490">
        <v>3639</v>
      </c>
      <c r="K475" s="490">
        <v>163</v>
      </c>
      <c r="L475" s="477">
        <v>4.47</v>
      </c>
    </row>
    <row r="476" spans="1:12" ht="13.7" customHeight="1" x14ac:dyDescent="0.25">
      <c r="A476" s="238"/>
      <c r="B476" s="239"/>
      <c r="C476" s="334"/>
      <c r="D476" s="311" t="s">
        <v>0</v>
      </c>
      <c r="E476" s="469" t="s">
        <v>910</v>
      </c>
      <c r="F476" s="290"/>
      <c r="G476" s="291"/>
      <c r="H476" s="470">
        <v>3639</v>
      </c>
      <c r="I476" s="471"/>
      <c r="J476" s="485">
        <v>3639</v>
      </c>
      <c r="K476" s="485">
        <v>163</v>
      </c>
      <c r="L476" s="473">
        <v>4.47</v>
      </c>
    </row>
    <row r="477" spans="1:12" ht="13.7" customHeight="1" x14ac:dyDescent="0.25">
      <c r="A477" s="238"/>
      <c r="B477" s="239"/>
      <c r="C477" s="487" t="s">
        <v>357</v>
      </c>
      <c r="D477" s="290"/>
      <c r="E477" s="290"/>
      <c r="F477" s="290"/>
      <c r="G477" s="291"/>
      <c r="H477" s="460">
        <v>14079</v>
      </c>
      <c r="I477" s="461"/>
      <c r="J477" s="488">
        <v>14079</v>
      </c>
      <c r="K477" s="488">
        <v>0</v>
      </c>
      <c r="L477" s="463">
        <v>0</v>
      </c>
    </row>
    <row r="478" spans="1:12" ht="13.7" customHeight="1" x14ac:dyDescent="0.25">
      <c r="A478" s="238"/>
      <c r="B478" s="239"/>
      <c r="C478" s="313" t="s">
        <v>0</v>
      </c>
      <c r="D478" s="482" t="s">
        <v>639</v>
      </c>
      <c r="E478" s="261"/>
      <c r="F478" s="261"/>
      <c r="G478" s="262"/>
      <c r="H478" s="465">
        <v>14079</v>
      </c>
      <c r="I478" s="466"/>
      <c r="J478" s="490">
        <v>14079</v>
      </c>
      <c r="K478" s="490">
        <v>0</v>
      </c>
      <c r="L478" s="468">
        <v>0</v>
      </c>
    </row>
    <row r="479" spans="1:12" ht="13.7" customHeight="1" x14ac:dyDescent="0.25">
      <c r="A479" s="238"/>
      <c r="B479" s="239"/>
      <c r="C479" s="334"/>
      <c r="D479" s="311" t="s">
        <v>0</v>
      </c>
      <c r="E479" s="469" t="s">
        <v>846</v>
      </c>
      <c r="F479" s="261"/>
      <c r="G479" s="262"/>
      <c r="H479" s="470">
        <v>14079</v>
      </c>
      <c r="I479" s="471"/>
      <c r="J479" s="485">
        <v>14079</v>
      </c>
      <c r="K479" s="485">
        <v>0</v>
      </c>
      <c r="L479" s="473">
        <v>0</v>
      </c>
    </row>
    <row r="480" spans="1:12" ht="13.7" customHeight="1" x14ac:dyDescent="0.25">
      <c r="A480" s="238"/>
      <c r="B480" s="239"/>
      <c r="C480" s="487" t="s">
        <v>358</v>
      </c>
      <c r="D480" s="261"/>
      <c r="E480" s="261"/>
      <c r="F480" s="261"/>
      <c r="G480" s="262"/>
      <c r="H480" s="460">
        <v>42315</v>
      </c>
      <c r="I480" s="461"/>
      <c r="J480" s="488">
        <v>42315</v>
      </c>
      <c r="K480" s="488">
        <v>0</v>
      </c>
      <c r="L480" s="463">
        <v>0</v>
      </c>
    </row>
    <row r="481" spans="1:12" ht="13.7" customHeight="1" x14ac:dyDescent="0.25">
      <c r="A481" s="238"/>
      <c r="B481" s="239"/>
      <c r="C481" s="313" t="s">
        <v>0</v>
      </c>
      <c r="D481" s="482" t="s">
        <v>639</v>
      </c>
      <c r="E481" s="261"/>
      <c r="F481" s="261"/>
      <c r="G481" s="262"/>
      <c r="H481" s="465">
        <v>42315</v>
      </c>
      <c r="I481" s="466"/>
      <c r="J481" s="490">
        <v>42315</v>
      </c>
      <c r="K481" s="490">
        <v>0</v>
      </c>
      <c r="L481" s="468">
        <v>0</v>
      </c>
    </row>
    <row r="482" spans="1:12" ht="13.7" customHeight="1" x14ac:dyDescent="0.25">
      <c r="A482" s="238"/>
      <c r="B482" s="239"/>
      <c r="C482" s="241"/>
      <c r="D482" s="274" t="s">
        <v>0</v>
      </c>
      <c r="E482" s="469" t="s">
        <v>851</v>
      </c>
      <c r="F482" s="261"/>
      <c r="G482" s="262"/>
      <c r="H482" s="470">
        <v>25000</v>
      </c>
      <c r="I482" s="471"/>
      <c r="J482" s="485">
        <v>25000</v>
      </c>
      <c r="K482" s="485">
        <v>0</v>
      </c>
      <c r="L482" s="473">
        <v>0</v>
      </c>
    </row>
    <row r="483" spans="1:12" ht="13.7" customHeight="1" x14ac:dyDescent="0.25">
      <c r="A483" s="238"/>
      <c r="B483" s="239"/>
      <c r="C483" s="241"/>
      <c r="D483" s="242"/>
      <c r="E483" s="469" t="s">
        <v>852</v>
      </c>
      <c r="F483" s="261"/>
      <c r="G483" s="262"/>
      <c r="H483" s="470">
        <v>13091</v>
      </c>
      <c r="I483" s="471"/>
      <c r="J483" s="496">
        <v>13091</v>
      </c>
      <c r="K483" s="496">
        <v>0</v>
      </c>
      <c r="L483" s="475">
        <v>0</v>
      </c>
    </row>
    <row r="484" spans="1:12" ht="13.7" customHeight="1" x14ac:dyDescent="0.25">
      <c r="A484" s="333"/>
      <c r="B484" s="334"/>
      <c r="C484" s="257"/>
      <c r="D484" s="258"/>
      <c r="E484" s="469" t="s">
        <v>857</v>
      </c>
      <c r="F484" s="261"/>
      <c r="G484" s="262"/>
      <c r="H484" s="470">
        <v>4224</v>
      </c>
      <c r="I484" s="471"/>
      <c r="J484" s="485">
        <v>4224</v>
      </c>
      <c r="K484" s="485">
        <v>0</v>
      </c>
      <c r="L484" s="473">
        <v>0</v>
      </c>
    </row>
    <row r="485" spans="1:12" ht="13.7" customHeight="1" x14ac:dyDescent="0.25">
      <c r="A485" s="452" t="s">
        <v>359</v>
      </c>
      <c r="B485" s="453"/>
      <c r="C485" s="453"/>
      <c r="D485" s="453"/>
      <c r="E485" s="453"/>
      <c r="F485" s="453"/>
      <c r="G485" s="454"/>
      <c r="H485" s="455">
        <v>535300</v>
      </c>
      <c r="I485" s="456"/>
      <c r="J485" s="457">
        <v>845300</v>
      </c>
      <c r="K485" s="457">
        <v>3480</v>
      </c>
      <c r="L485" s="458">
        <v>0.41</v>
      </c>
    </row>
    <row r="486" spans="1:12" ht="13.7" customHeight="1" x14ac:dyDescent="0.25">
      <c r="A486" s="331" t="s">
        <v>0</v>
      </c>
      <c r="B486" s="335"/>
      <c r="C486" s="487" t="s">
        <v>360</v>
      </c>
      <c r="D486" s="261"/>
      <c r="E486" s="261"/>
      <c r="F486" s="261"/>
      <c r="G486" s="262"/>
      <c r="H486" s="460">
        <v>20000</v>
      </c>
      <c r="I486" s="461"/>
      <c r="J486" s="488">
        <v>20000</v>
      </c>
      <c r="K486" s="488">
        <v>0</v>
      </c>
      <c r="L486" s="479">
        <v>0</v>
      </c>
    </row>
    <row r="487" spans="1:12" ht="13.7" customHeight="1" x14ac:dyDescent="0.25">
      <c r="A487" s="300"/>
      <c r="B487" s="241"/>
      <c r="C487" s="313" t="s">
        <v>0</v>
      </c>
      <c r="D487" s="482" t="s">
        <v>639</v>
      </c>
      <c r="E487" s="261"/>
      <c r="F487" s="261"/>
      <c r="G487" s="262"/>
      <c r="H487" s="465">
        <v>20000</v>
      </c>
      <c r="I487" s="466"/>
      <c r="J487" s="490">
        <v>20000</v>
      </c>
      <c r="K487" s="490">
        <v>0</v>
      </c>
      <c r="L487" s="468">
        <v>0</v>
      </c>
    </row>
    <row r="488" spans="1:12" ht="13.7" customHeight="1" x14ac:dyDescent="0.25">
      <c r="A488" s="300"/>
      <c r="B488" s="241"/>
      <c r="C488" s="257"/>
      <c r="D488" s="311" t="s">
        <v>0</v>
      </c>
      <c r="E488" s="469" t="s">
        <v>911</v>
      </c>
      <c r="F488" s="261"/>
      <c r="G488" s="262"/>
      <c r="H488" s="470">
        <v>20000</v>
      </c>
      <c r="I488" s="471"/>
      <c r="J488" s="485">
        <v>20000</v>
      </c>
      <c r="K488" s="485">
        <v>0</v>
      </c>
      <c r="L488" s="475">
        <v>0</v>
      </c>
    </row>
    <row r="489" spans="1:12" ht="13.7" customHeight="1" x14ac:dyDescent="0.25">
      <c r="A489" s="300"/>
      <c r="B489" s="241"/>
      <c r="C489" s="487" t="s">
        <v>362</v>
      </c>
      <c r="D489" s="261"/>
      <c r="E489" s="261"/>
      <c r="F489" s="261"/>
      <c r="G489" s="262"/>
      <c r="H489" s="460">
        <v>101500</v>
      </c>
      <c r="I489" s="461"/>
      <c r="J489" s="488">
        <v>101500</v>
      </c>
      <c r="K489" s="488">
        <v>441</v>
      </c>
      <c r="L489" s="479">
        <v>0.43</v>
      </c>
    </row>
    <row r="490" spans="1:12" ht="13.7" customHeight="1" x14ac:dyDescent="0.25">
      <c r="A490" s="300"/>
      <c r="B490" s="241"/>
      <c r="C490" s="313" t="s">
        <v>0</v>
      </c>
      <c r="D490" s="482" t="s">
        <v>639</v>
      </c>
      <c r="E490" s="261"/>
      <c r="F490" s="261"/>
      <c r="G490" s="262"/>
      <c r="H490" s="465">
        <v>101500</v>
      </c>
      <c r="I490" s="466"/>
      <c r="J490" s="490">
        <v>101500</v>
      </c>
      <c r="K490" s="490">
        <v>441</v>
      </c>
      <c r="L490" s="468">
        <v>0.43</v>
      </c>
    </row>
    <row r="491" spans="1:12" ht="13.7" customHeight="1" x14ac:dyDescent="0.25">
      <c r="A491" s="300"/>
      <c r="B491" s="241"/>
      <c r="C491" s="241"/>
      <c r="D491" s="242"/>
      <c r="E491" s="469" t="s">
        <v>912</v>
      </c>
      <c r="F491" s="261"/>
      <c r="G491" s="262"/>
      <c r="H491" s="470">
        <v>100000</v>
      </c>
      <c r="I491" s="471"/>
      <c r="J491" s="485">
        <v>100000</v>
      </c>
      <c r="K491" s="485">
        <v>0</v>
      </c>
      <c r="L491" s="473">
        <v>0</v>
      </c>
    </row>
    <row r="492" spans="1:12" ht="13.7" customHeight="1" x14ac:dyDescent="0.25">
      <c r="A492" s="300"/>
      <c r="B492" s="241"/>
      <c r="C492" s="257"/>
      <c r="D492" s="258"/>
      <c r="E492" s="469" t="s">
        <v>911</v>
      </c>
      <c r="F492" s="261"/>
      <c r="G492" s="262"/>
      <c r="H492" s="470">
        <v>1500</v>
      </c>
      <c r="I492" s="471"/>
      <c r="J492" s="485">
        <v>1500</v>
      </c>
      <c r="K492" s="485">
        <v>441</v>
      </c>
      <c r="L492" s="475">
        <v>29.38</v>
      </c>
    </row>
    <row r="493" spans="1:12" ht="13.7" customHeight="1" x14ac:dyDescent="0.25">
      <c r="A493" s="300"/>
      <c r="B493" s="241"/>
      <c r="C493" s="487" t="s">
        <v>364</v>
      </c>
      <c r="D493" s="261"/>
      <c r="E493" s="261"/>
      <c r="F493" s="261"/>
      <c r="G493" s="262"/>
      <c r="H493" s="460">
        <v>100400</v>
      </c>
      <c r="I493" s="461"/>
      <c r="J493" s="488">
        <v>410400</v>
      </c>
      <c r="K493" s="488">
        <v>0</v>
      </c>
      <c r="L493" s="479">
        <v>0</v>
      </c>
    </row>
    <row r="494" spans="1:12" ht="13.7" customHeight="1" x14ac:dyDescent="0.25">
      <c r="A494" s="300"/>
      <c r="B494" s="241"/>
      <c r="C494" s="313" t="s">
        <v>0</v>
      </c>
      <c r="D494" s="482" t="s">
        <v>639</v>
      </c>
      <c r="E494" s="261"/>
      <c r="F494" s="261"/>
      <c r="G494" s="262"/>
      <c r="H494" s="465">
        <v>100400</v>
      </c>
      <c r="I494" s="466"/>
      <c r="J494" s="490">
        <v>410400</v>
      </c>
      <c r="K494" s="490">
        <v>0</v>
      </c>
      <c r="L494" s="468">
        <v>0</v>
      </c>
    </row>
    <row r="495" spans="1:12" ht="13.7" customHeight="1" x14ac:dyDescent="0.25">
      <c r="A495" s="300"/>
      <c r="B495" s="241"/>
      <c r="C495" s="257"/>
      <c r="D495" s="311" t="s">
        <v>0</v>
      </c>
      <c r="E495" s="469" t="s">
        <v>913</v>
      </c>
      <c r="F495" s="261"/>
      <c r="G495" s="262"/>
      <c r="H495" s="470">
        <v>100400</v>
      </c>
      <c r="I495" s="471"/>
      <c r="J495" s="485">
        <v>410400</v>
      </c>
      <c r="K495" s="485">
        <v>0</v>
      </c>
      <c r="L495" s="475">
        <v>0</v>
      </c>
    </row>
    <row r="496" spans="1:12" ht="13.7" customHeight="1" x14ac:dyDescent="0.25">
      <c r="A496" s="300"/>
      <c r="B496" s="241"/>
      <c r="C496" s="487" t="s">
        <v>366</v>
      </c>
      <c r="D496" s="261"/>
      <c r="E496" s="261"/>
      <c r="F496" s="261"/>
      <c r="G496" s="262"/>
      <c r="H496" s="460">
        <v>50000</v>
      </c>
      <c r="I496" s="461"/>
      <c r="J496" s="488">
        <v>50000</v>
      </c>
      <c r="K496" s="488">
        <v>0</v>
      </c>
      <c r="L496" s="479">
        <v>0</v>
      </c>
    </row>
    <row r="497" spans="1:12" ht="13.7" customHeight="1" x14ac:dyDescent="0.25">
      <c r="A497" s="300"/>
      <c r="B497" s="241"/>
      <c r="C497" s="313" t="s">
        <v>0</v>
      </c>
      <c r="D497" s="482" t="s">
        <v>639</v>
      </c>
      <c r="E497" s="261"/>
      <c r="F497" s="261"/>
      <c r="G497" s="262"/>
      <c r="H497" s="465">
        <v>50000</v>
      </c>
      <c r="I497" s="466"/>
      <c r="J497" s="490">
        <v>50000</v>
      </c>
      <c r="K497" s="490">
        <v>0</v>
      </c>
      <c r="L497" s="468">
        <v>0</v>
      </c>
    </row>
    <row r="498" spans="1:12" ht="13.7" customHeight="1" x14ac:dyDescent="0.25">
      <c r="A498" s="300"/>
      <c r="B498" s="241"/>
      <c r="C498" s="297"/>
      <c r="D498" s="311" t="s">
        <v>0</v>
      </c>
      <c r="E498" s="474" t="s">
        <v>664</v>
      </c>
      <c r="F498" s="292"/>
      <c r="G498" s="293"/>
      <c r="H498" s="470">
        <v>50000</v>
      </c>
      <c r="I498" s="471"/>
      <c r="J498" s="496">
        <v>50000</v>
      </c>
      <c r="K498" s="485">
        <v>0</v>
      </c>
      <c r="L498" s="475">
        <v>0</v>
      </c>
    </row>
    <row r="499" spans="1:12" ht="13.7" customHeight="1" x14ac:dyDescent="0.25">
      <c r="A499" s="300"/>
      <c r="B499" s="241"/>
      <c r="C499" s="459" t="s">
        <v>367</v>
      </c>
      <c r="D499" s="339"/>
      <c r="E499" s="339"/>
      <c r="F499" s="339"/>
      <c r="G499" s="340"/>
      <c r="H499" s="460">
        <v>1000</v>
      </c>
      <c r="I499" s="461"/>
      <c r="J499" s="488">
        <v>1000</v>
      </c>
      <c r="K499" s="508">
        <v>0</v>
      </c>
      <c r="L499" s="479">
        <v>0</v>
      </c>
    </row>
    <row r="500" spans="1:12" ht="13.7" customHeight="1" x14ac:dyDescent="0.25">
      <c r="A500" s="300"/>
      <c r="B500" s="241"/>
      <c r="C500" s="247" t="s">
        <v>0</v>
      </c>
      <c r="D500" s="464" t="s">
        <v>639</v>
      </c>
      <c r="E500" s="286"/>
      <c r="F500" s="286"/>
      <c r="G500" s="287"/>
      <c r="H500" s="465">
        <v>1000</v>
      </c>
      <c r="I500" s="466"/>
      <c r="J500" s="490">
        <v>1000</v>
      </c>
      <c r="K500" s="490">
        <v>0</v>
      </c>
      <c r="L500" s="477">
        <v>0</v>
      </c>
    </row>
    <row r="501" spans="1:12" ht="13.7" customHeight="1" x14ac:dyDescent="0.25">
      <c r="A501" s="300"/>
      <c r="B501" s="241"/>
      <c r="C501" s="305"/>
      <c r="D501" s="311" t="s">
        <v>0</v>
      </c>
      <c r="E501" s="469" t="s">
        <v>914</v>
      </c>
      <c r="F501" s="290"/>
      <c r="G501" s="291"/>
      <c r="H501" s="470">
        <v>1000</v>
      </c>
      <c r="I501" s="471"/>
      <c r="J501" s="485">
        <v>1000</v>
      </c>
      <c r="K501" s="485">
        <v>0</v>
      </c>
      <c r="L501" s="473">
        <v>0</v>
      </c>
    </row>
    <row r="502" spans="1:12" ht="13.7" customHeight="1" x14ac:dyDescent="0.25">
      <c r="A502" s="300"/>
      <c r="B502" s="241"/>
      <c r="C502" s="478" t="s">
        <v>369</v>
      </c>
      <c r="D502" s="239"/>
      <c r="E502" s="239"/>
      <c r="F502" s="239"/>
      <c r="G502" s="285"/>
      <c r="H502" s="460">
        <v>262400</v>
      </c>
      <c r="I502" s="461"/>
      <c r="J502" s="488">
        <v>262400</v>
      </c>
      <c r="K502" s="488">
        <v>3039</v>
      </c>
      <c r="L502" s="479">
        <v>1.1599999999999999</v>
      </c>
    </row>
    <row r="503" spans="1:12" ht="13.7" customHeight="1" x14ac:dyDescent="0.25">
      <c r="A503" s="300"/>
      <c r="B503" s="241"/>
      <c r="C503" s="247" t="s">
        <v>0</v>
      </c>
      <c r="D503" s="464" t="s">
        <v>639</v>
      </c>
      <c r="E503" s="286"/>
      <c r="F503" s="286"/>
      <c r="G503" s="287"/>
      <c r="H503" s="465">
        <v>262400</v>
      </c>
      <c r="I503" s="466"/>
      <c r="J503" s="490">
        <v>262400</v>
      </c>
      <c r="K503" s="490">
        <v>3039</v>
      </c>
      <c r="L503" s="477">
        <v>1.1599999999999999</v>
      </c>
    </row>
    <row r="504" spans="1:12" ht="13.7" customHeight="1" x14ac:dyDescent="0.25">
      <c r="A504" s="300"/>
      <c r="B504" s="241"/>
      <c r="C504" s="239"/>
      <c r="D504" s="283" t="s">
        <v>0</v>
      </c>
      <c r="E504" s="469" t="s">
        <v>915</v>
      </c>
      <c r="F504" s="290"/>
      <c r="G504" s="291"/>
      <c r="H504" s="470">
        <v>160400</v>
      </c>
      <c r="I504" s="471"/>
      <c r="J504" s="485">
        <v>160400</v>
      </c>
      <c r="K504" s="485">
        <v>0</v>
      </c>
      <c r="L504" s="473">
        <v>0</v>
      </c>
    </row>
    <row r="505" spans="1:12" ht="13.7" customHeight="1" x14ac:dyDescent="0.25">
      <c r="A505" s="284" t="s">
        <v>0</v>
      </c>
      <c r="B505" s="241"/>
      <c r="C505" s="241"/>
      <c r="D505" s="242"/>
      <c r="E505" s="476" t="s">
        <v>916</v>
      </c>
      <c r="F505" s="249"/>
      <c r="G505" s="250"/>
      <c r="H505" s="470">
        <v>60000</v>
      </c>
      <c r="I505" s="471"/>
      <c r="J505" s="485">
        <v>60000</v>
      </c>
      <c r="K505" s="485">
        <v>0</v>
      </c>
      <c r="L505" s="473">
        <v>0</v>
      </c>
    </row>
    <row r="506" spans="1:12" ht="13.7" customHeight="1" x14ac:dyDescent="0.25">
      <c r="A506" s="314"/>
      <c r="B506" s="297"/>
      <c r="C506" s="297"/>
      <c r="D506" s="298"/>
      <c r="E506" s="476" t="s">
        <v>911</v>
      </c>
      <c r="F506" s="249"/>
      <c r="G506" s="250"/>
      <c r="H506" s="470">
        <v>42000</v>
      </c>
      <c r="I506" s="471"/>
      <c r="J506" s="485">
        <v>42000</v>
      </c>
      <c r="K506" s="485">
        <v>3039</v>
      </c>
      <c r="L506" s="475">
        <v>7.24</v>
      </c>
    </row>
    <row r="507" spans="1:12" ht="13.7" customHeight="1" x14ac:dyDescent="0.25">
      <c r="A507" s="452" t="s">
        <v>372</v>
      </c>
      <c r="B507" s="453"/>
      <c r="C507" s="453"/>
      <c r="D507" s="453"/>
      <c r="E507" s="453"/>
      <c r="F507" s="453"/>
      <c r="G507" s="454"/>
      <c r="H507" s="455">
        <v>71778859</v>
      </c>
      <c r="I507" s="456"/>
      <c r="J507" s="457">
        <v>73090813</v>
      </c>
      <c r="K507" s="457">
        <v>10925651</v>
      </c>
      <c r="L507" s="458">
        <v>14.95</v>
      </c>
    </row>
    <row r="508" spans="1:12" ht="13.7" customHeight="1" x14ac:dyDescent="0.25">
      <c r="A508" s="317" t="s">
        <v>0</v>
      </c>
      <c r="B508" s="318"/>
      <c r="C508" s="487" t="s">
        <v>373</v>
      </c>
      <c r="D508" s="261"/>
      <c r="E508" s="261"/>
      <c r="F508" s="261"/>
      <c r="G508" s="262"/>
      <c r="H508" s="460">
        <v>1198000</v>
      </c>
      <c r="I508" s="461"/>
      <c r="J508" s="488">
        <v>1368000</v>
      </c>
      <c r="K508" s="488">
        <v>700</v>
      </c>
      <c r="L508" s="479">
        <v>0.05</v>
      </c>
    </row>
    <row r="509" spans="1:12" ht="13.7" customHeight="1" x14ac:dyDescent="0.25">
      <c r="A509" s="319"/>
      <c r="B509" s="320"/>
      <c r="C509" s="313" t="s">
        <v>0</v>
      </c>
      <c r="D509" s="489" t="s">
        <v>639</v>
      </c>
      <c r="E509" s="266"/>
      <c r="F509" s="266"/>
      <c r="G509" s="267"/>
      <c r="H509" s="465">
        <v>1198000</v>
      </c>
      <c r="I509" s="466"/>
      <c r="J509" s="490">
        <v>1368000</v>
      </c>
      <c r="K509" s="490">
        <v>700</v>
      </c>
      <c r="L509" s="477">
        <v>0.05</v>
      </c>
    </row>
    <row r="510" spans="1:12" ht="13.7" customHeight="1" x14ac:dyDescent="0.25">
      <c r="A510" s="319"/>
      <c r="B510" s="320"/>
      <c r="C510" s="297"/>
      <c r="D510" s="311" t="s">
        <v>0</v>
      </c>
      <c r="E510" s="491" t="s">
        <v>917</v>
      </c>
      <c r="F510" s="297"/>
      <c r="G510" s="298"/>
      <c r="H510" s="470">
        <v>1198000</v>
      </c>
      <c r="I510" s="471"/>
      <c r="J510" s="485">
        <v>1368000</v>
      </c>
      <c r="K510" s="485">
        <v>700</v>
      </c>
      <c r="L510" s="473">
        <v>0.05</v>
      </c>
    </row>
    <row r="511" spans="1:12" ht="13.7" customHeight="1" x14ac:dyDescent="0.25">
      <c r="A511" s="319"/>
      <c r="B511" s="320"/>
      <c r="C511" s="492" t="s">
        <v>375</v>
      </c>
      <c r="D511" s="272"/>
      <c r="E511" s="272"/>
      <c r="F511" s="272"/>
      <c r="G511" s="273"/>
      <c r="H511" s="460">
        <v>32758293</v>
      </c>
      <c r="I511" s="461"/>
      <c r="J511" s="488">
        <v>32758293</v>
      </c>
      <c r="K511" s="488">
        <v>3630000</v>
      </c>
      <c r="L511" s="463">
        <v>11.08</v>
      </c>
    </row>
    <row r="512" spans="1:12" ht="13.7" customHeight="1" x14ac:dyDescent="0.25">
      <c r="A512" s="319"/>
      <c r="B512" s="320"/>
      <c r="C512" s="313" t="s">
        <v>0</v>
      </c>
      <c r="D512" s="482" t="s">
        <v>639</v>
      </c>
      <c r="E512" s="261"/>
      <c r="F512" s="261"/>
      <c r="G512" s="262"/>
      <c r="H512" s="465">
        <v>16430000</v>
      </c>
      <c r="I512" s="466"/>
      <c r="J512" s="490">
        <v>16430000</v>
      </c>
      <c r="K512" s="490">
        <v>3630000</v>
      </c>
      <c r="L512" s="468">
        <v>22.09</v>
      </c>
    </row>
    <row r="513" spans="1:12" ht="13.7" customHeight="1" x14ac:dyDescent="0.25">
      <c r="A513" s="319"/>
      <c r="B513" s="320"/>
      <c r="C513" s="241"/>
      <c r="D513" s="274" t="s">
        <v>0</v>
      </c>
      <c r="E513" s="474" t="s">
        <v>918</v>
      </c>
      <c r="F513" s="266"/>
      <c r="G513" s="267"/>
      <c r="H513" s="470">
        <v>4930000</v>
      </c>
      <c r="I513" s="471"/>
      <c r="J513" s="485">
        <v>4930000</v>
      </c>
      <c r="K513" s="485">
        <v>1230000</v>
      </c>
      <c r="L513" s="473">
        <v>24.95</v>
      </c>
    </row>
    <row r="514" spans="1:12" ht="13.7" customHeight="1" x14ac:dyDescent="0.25">
      <c r="A514" s="319"/>
      <c r="B514" s="320"/>
      <c r="C514" s="241"/>
      <c r="D514" s="242"/>
      <c r="E514" s="476" t="s">
        <v>919</v>
      </c>
      <c r="F514" s="249"/>
      <c r="G514" s="250"/>
      <c r="H514" s="470">
        <v>9500000</v>
      </c>
      <c r="I514" s="471"/>
      <c r="J514" s="485">
        <v>11000000</v>
      </c>
      <c r="K514" s="485">
        <v>2400000</v>
      </c>
      <c r="L514" s="475">
        <v>21.82</v>
      </c>
    </row>
    <row r="515" spans="1:12" ht="13.7" customHeight="1" x14ac:dyDescent="0.25">
      <c r="A515" s="319"/>
      <c r="B515" s="320"/>
      <c r="C515" s="241"/>
      <c r="D515" s="242"/>
      <c r="E515" s="483" t="s">
        <v>920</v>
      </c>
      <c r="F515" s="272"/>
      <c r="G515" s="273"/>
      <c r="H515" s="470">
        <v>500000</v>
      </c>
      <c r="I515" s="471"/>
      <c r="J515" s="485">
        <v>500000</v>
      </c>
      <c r="K515" s="485">
        <v>0</v>
      </c>
      <c r="L515" s="473">
        <v>0</v>
      </c>
    </row>
    <row r="516" spans="1:12" ht="24.95" customHeight="1" x14ac:dyDescent="0.25">
      <c r="A516" s="319"/>
      <c r="B516" s="320"/>
      <c r="C516" s="241"/>
      <c r="D516" s="298"/>
      <c r="E516" s="469" t="s">
        <v>921</v>
      </c>
      <c r="F516" s="261"/>
      <c r="G516" s="262"/>
      <c r="H516" s="470">
        <v>1500000</v>
      </c>
      <c r="I516" s="471"/>
      <c r="J516" s="496">
        <v>0</v>
      </c>
      <c r="K516" s="496">
        <v>0</v>
      </c>
      <c r="L516" s="473">
        <v>0</v>
      </c>
    </row>
    <row r="517" spans="1:12" ht="13.7" customHeight="1" x14ac:dyDescent="0.25">
      <c r="A517" s="319"/>
      <c r="B517" s="320"/>
      <c r="C517" s="241"/>
      <c r="D517" s="493" t="s">
        <v>643</v>
      </c>
      <c r="E517" s="297"/>
      <c r="F517" s="297"/>
      <c r="G517" s="298"/>
      <c r="H517" s="465">
        <v>16328293</v>
      </c>
      <c r="I517" s="466"/>
      <c r="J517" s="490">
        <v>16328293</v>
      </c>
      <c r="K517" s="490">
        <v>0</v>
      </c>
      <c r="L517" s="477">
        <v>0</v>
      </c>
    </row>
    <row r="518" spans="1:12" ht="13.7" customHeight="1" x14ac:dyDescent="0.25">
      <c r="A518" s="319"/>
      <c r="B518" s="320"/>
      <c r="C518" s="241"/>
      <c r="D518" s="242"/>
      <c r="E518" s="481" t="s">
        <v>922</v>
      </c>
      <c r="F518" s="257"/>
      <c r="G518" s="258"/>
      <c r="H518" s="470">
        <v>14268293</v>
      </c>
      <c r="I518" s="471"/>
      <c r="J518" s="485">
        <v>14268293</v>
      </c>
      <c r="K518" s="485">
        <v>0</v>
      </c>
      <c r="L518" s="475">
        <v>0</v>
      </c>
    </row>
    <row r="519" spans="1:12" ht="13.7" customHeight="1" x14ac:dyDescent="0.25">
      <c r="A519" s="319"/>
      <c r="B519" s="320"/>
      <c r="C519" s="297"/>
      <c r="D519" s="298"/>
      <c r="E519" s="469" t="s">
        <v>923</v>
      </c>
      <c r="F519" s="261"/>
      <c r="G519" s="262"/>
      <c r="H519" s="470">
        <v>2060000</v>
      </c>
      <c r="I519" s="471"/>
      <c r="J519" s="485">
        <v>2060000</v>
      </c>
      <c r="K519" s="485">
        <v>0</v>
      </c>
      <c r="L519" s="473">
        <v>0</v>
      </c>
    </row>
    <row r="520" spans="1:12" ht="13.7" customHeight="1" x14ac:dyDescent="0.25">
      <c r="A520" s="319"/>
      <c r="B520" s="320"/>
      <c r="C520" s="478" t="s">
        <v>381</v>
      </c>
      <c r="D520" s="241"/>
      <c r="E520" s="241"/>
      <c r="F520" s="241"/>
      <c r="G520" s="242"/>
      <c r="H520" s="460">
        <v>300000</v>
      </c>
      <c r="I520" s="461"/>
      <c r="J520" s="488">
        <v>300000</v>
      </c>
      <c r="K520" s="488">
        <v>0</v>
      </c>
      <c r="L520" s="479">
        <v>0</v>
      </c>
    </row>
    <row r="521" spans="1:12" ht="13.7" customHeight="1" x14ac:dyDescent="0.25">
      <c r="A521" s="319"/>
      <c r="B521" s="320"/>
      <c r="C521" s="247" t="s">
        <v>0</v>
      </c>
      <c r="D521" s="480" t="s">
        <v>639</v>
      </c>
      <c r="E521" s="249"/>
      <c r="F521" s="249"/>
      <c r="G521" s="250"/>
      <c r="H521" s="465">
        <v>300000</v>
      </c>
      <c r="I521" s="466"/>
      <c r="J521" s="490">
        <v>300000</v>
      </c>
      <c r="K521" s="490">
        <v>0</v>
      </c>
      <c r="L521" s="477">
        <v>0</v>
      </c>
    </row>
    <row r="522" spans="1:12" ht="13.7" customHeight="1" x14ac:dyDescent="0.25">
      <c r="A522" s="319"/>
      <c r="B522" s="320"/>
      <c r="C522" s="257"/>
      <c r="D522" s="311" t="s">
        <v>0</v>
      </c>
      <c r="E522" s="481" t="s">
        <v>924</v>
      </c>
      <c r="F522" s="257"/>
      <c r="G522" s="258"/>
      <c r="H522" s="470">
        <v>300000</v>
      </c>
      <c r="I522" s="471"/>
      <c r="J522" s="485">
        <v>300000</v>
      </c>
      <c r="K522" s="485">
        <v>0</v>
      </c>
      <c r="L522" s="473">
        <v>0</v>
      </c>
    </row>
    <row r="523" spans="1:12" ht="13.7" customHeight="1" x14ac:dyDescent="0.25">
      <c r="A523" s="319"/>
      <c r="B523" s="320"/>
      <c r="C523" s="487" t="s">
        <v>383</v>
      </c>
      <c r="D523" s="261"/>
      <c r="E523" s="261"/>
      <c r="F523" s="261"/>
      <c r="G523" s="262"/>
      <c r="H523" s="460">
        <v>10175619</v>
      </c>
      <c r="I523" s="461"/>
      <c r="J523" s="488">
        <v>10184619</v>
      </c>
      <c r="K523" s="488">
        <v>1477214</v>
      </c>
      <c r="L523" s="479">
        <v>14.5</v>
      </c>
    </row>
    <row r="524" spans="1:12" ht="13.7" customHeight="1" x14ac:dyDescent="0.25">
      <c r="A524" s="319"/>
      <c r="B524" s="320"/>
      <c r="C524" s="343" t="s">
        <v>0</v>
      </c>
      <c r="D524" s="489" t="s">
        <v>639</v>
      </c>
      <c r="E524" s="266"/>
      <c r="F524" s="266"/>
      <c r="G524" s="267"/>
      <c r="H524" s="465">
        <v>6514089</v>
      </c>
      <c r="I524" s="466"/>
      <c r="J524" s="490">
        <v>6523089</v>
      </c>
      <c r="K524" s="490">
        <v>1477214</v>
      </c>
      <c r="L524" s="477">
        <v>22.65</v>
      </c>
    </row>
    <row r="525" spans="1:12" ht="13.7" customHeight="1" x14ac:dyDescent="0.25">
      <c r="A525" s="319"/>
      <c r="B525" s="320"/>
      <c r="C525" s="320"/>
      <c r="D525" s="259" t="s">
        <v>0</v>
      </c>
      <c r="E525" s="491" t="s">
        <v>925</v>
      </c>
      <c r="F525" s="297"/>
      <c r="G525" s="298"/>
      <c r="H525" s="470">
        <v>6155231</v>
      </c>
      <c r="I525" s="471"/>
      <c r="J525" s="485">
        <v>6164231</v>
      </c>
      <c r="K525" s="485">
        <v>1400000</v>
      </c>
      <c r="L525" s="473">
        <v>22.71</v>
      </c>
    </row>
    <row r="526" spans="1:12" ht="24.95" customHeight="1" x14ac:dyDescent="0.25">
      <c r="A526" s="319"/>
      <c r="B526" s="320"/>
      <c r="C526" s="320"/>
      <c r="D526" s="242"/>
      <c r="E526" s="483" t="s">
        <v>926</v>
      </c>
      <c r="F526" s="272"/>
      <c r="G526" s="273"/>
      <c r="H526" s="470">
        <v>308858</v>
      </c>
      <c r="I526" s="471"/>
      <c r="J526" s="485">
        <v>308858</v>
      </c>
      <c r="K526" s="485">
        <v>77214</v>
      </c>
      <c r="L526" s="495">
        <v>25</v>
      </c>
    </row>
    <row r="527" spans="1:12" ht="13.7" customHeight="1" x14ac:dyDescent="0.25">
      <c r="A527" s="319"/>
      <c r="B527" s="320"/>
      <c r="C527" s="320"/>
      <c r="D527" s="258"/>
      <c r="E527" s="483" t="s">
        <v>927</v>
      </c>
      <c r="F527" s="272"/>
      <c r="G527" s="273"/>
      <c r="H527" s="470">
        <v>50000</v>
      </c>
      <c r="I527" s="471"/>
      <c r="J527" s="485">
        <v>50000</v>
      </c>
      <c r="K527" s="485">
        <v>0</v>
      </c>
      <c r="L527" s="475">
        <v>0</v>
      </c>
    </row>
    <row r="528" spans="1:12" ht="13.7" customHeight="1" x14ac:dyDescent="0.25">
      <c r="A528" s="319"/>
      <c r="B528" s="320"/>
      <c r="C528" s="320"/>
      <c r="D528" s="482" t="s">
        <v>643</v>
      </c>
      <c r="E528" s="261"/>
      <c r="F528" s="261"/>
      <c r="G528" s="262"/>
      <c r="H528" s="465">
        <v>3661530</v>
      </c>
      <c r="I528" s="466"/>
      <c r="J528" s="490">
        <v>3661530</v>
      </c>
      <c r="K528" s="490">
        <v>0</v>
      </c>
      <c r="L528" s="468">
        <v>0</v>
      </c>
    </row>
    <row r="529" spans="1:12" ht="13.7" customHeight="1" x14ac:dyDescent="0.25">
      <c r="A529" s="319"/>
      <c r="B529" s="320"/>
      <c r="C529" s="320"/>
      <c r="D529" s="322" t="s">
        <v>0</v>
      </c>
      <c r="E529" s="469" t="s">
        <v>927</v>
      </c>
      <c r="F529" s="261"/>
      <c r="G529" s="262"/>
      <c r="H529" s="470">
        <v>150000</v>
      </c>
      <c r="I529" s="471"/>
      <c r="J529" s="485">
        <v>150000</v>
      </c>
      <c r="K529" s="485">
        <v>0</v>
      </c>
      <c r="L529" s="473">
        <v>0</v>
      </c>
    </row>
    <row r="530" spans="1:12" ht="13.7" customHeight="1" x14ac:dyDescent="0.25">
      <c r="A530" s="324"/>
      <c r="B530" s="325"/>
      <c r="C530" s="325"/>
      <c r="D530" s="363"/>
      <c r="E530" s="469" t="s">
        <v>928</v>
      </c>
      <c r="F530" s="261"/>
      <c r="G530" s="262"/>
      <c r="H530" s="470">
        <v>3511530</v>
      </c>
      <c r="I530" s="471"/>
      <c r="J530" s="496">
        <v>3511530</v>
      </c>
      <c r="K530" s="496">
        <v>0</v>
      </c>
      <c r="L530" s="475">
        <v>0</v>
      </c>
    </row>
    <row r="531" spans="1:12" ht="13.7" customHeight="1" x14ac:dyDescent="0.25">
      <c r="A531" s="319"/>
      <c r="B531" s="320"/>
      <c r="C531" s="497" t="s">
        <v>389</v>
      </c>
      <c r="D531" s="257"/>
      <c r="E531" s="261"/>
      <c r="F531" s="261"/>
      <c r="G531" s="262"/>
      <c r="H531" s="460">
        <v>10838400</v>
      </c>
      <c r="I531" s="461"/>
      <c r="J531" s="488">
        <v>10838400</v>
      </c>
      <c r="K531" s="488">
        <v>2627100</v>
      </c>
      <c r="L531" s="479">
        <v>24.24</v>
      </c>
    </row>
    <row r="532" spans="1:12" ht="13.7" customHeight="1" x14ac:dyDescent="0.25">
      <c r="A532" s="319"/>
      <c r="B532" s="320"/>
      <c r="C532" s="313" t="s">
        <v>0</v>
      </c>
      <c r="D532" s="482" t="s">
        <v>639</v>
      </c>
      <c r="E532" s="261"/>
      <c r="F532" s="261"/>
      <c r="G532" s="262"/>
      <c r="H532" s="465">
        <v>10838400</v>
      </c>
      <c r="I532" s="466"/>
      <c r="J532" s="490">
        <v>10838400</v>
      </c>
      <c r="K532" s="490">
        <v>2627100</v>
      </c>
      <c r="L532" s="477">
        <v>24.24</v>
      </c>
    </row>
    <row r="533" spans="1:12" ht="13.7" customHeight="1" x14ac:dyDescent="0.25">
      <c r="A533" s="319"/>
      <c r="B533" s="320"/>
      <c r="C533" s="241"/>
      <c r="D533" s="313" t="s">
        <v>0</v>
      </c>
      <c r="E533" s="469" t="s">
        <v>929</v>
      </c>
      <c r="F533" s="261"/>
      <c r="G533" s="262"/>
      <c r="H533" s="470">
        <v>10588400</v>
      </c>
      <c r="I533" s="471"/>
      <c r="J533" s="485">
        <v>10588400</v>
      </c>
      <c r="K533" s="485">
        <v>2627100</v>
      </c>
      <c r="L533" s="473">
        <v>24.81</v>
      </c>
    </row>
    <row r="534" spans="1:12" ht="24.95" customHeight="1" x14ac:dyDescent="0.25">
      <c r="A534" s="319"/>
      <c r="B534" s="320"/>
      <c r="C534" s="241"/>
      <c r="D534" s="241"/>
      <c r="E534" s="469" t="s">
        <v>930</v>
      </c>
      <c r="F534" s="290"/>
      <c r="G534" s="291"/>
      <c r="H534" s="470">
        <v>250000</v>
      </c>
      <c r="I534" s="471"/>
      <c r="J534" s="485">
        <v>0</v>
      </c>
      <c r="K534" s="485">
        <v>0</v>
      </c>
      <c r="L534" s="473">
        <v>0</v>
      </c>
    </row>
    <row r="535" spans="1:12" ht="13.7" customHeight="1" x14ac:dyDescent="0.25">
      <c r="A535" s="501" t="s">
        <v>0</v>
      </c>
      <c r="B535" s="356"/>
      <c r="C535" s="517"/>
      <c r="D535" s="518"/>
      <c r="E535" s="469" t="s">
        <v>931</v>
      </c>
      <c r="F535" s="290"/>
      <c r="G535" s="291"/>
      <c r="H535" s="470">
        <v>0</v>
      </c>
      <c r="I535" s="471"/>
      <c r="J535" s="485">
        <v>250000</v>
      </c>
      <c r="K535" s="485">
        <v>0</v>
      </c>
      <c r="L535" s="486">
        <v>0</v>
      </c>
    </row>
    <row r="536" spans="1:12" ht="13.7" customHeight="1" x14ac:dyDescent="0.25">
      <c r="A536" s="284" t="s">
        <v>0</v>
      </c>
      <c r="B536" s="239"/>
      <c r="C536" s="497" t="s">
        <v>392</v>
      </c>
      <c r="D536" s="334"/>
      <c r="E536" s="290"/>
      <c r="F536" s="290"/>
      <c r="G536" s="291"/>
      <c r="H536" s="460">
        <v>14514751</v>
      </c>
      <c r="I536" s="461"/>
      <c r="J536" s="488">
        <v>15164751</v>
      </c>
      <c r="K536" s="488">
        <v>2535586</v>
      </c>
      <c r="L536" s="479">
        <v>16.72</v>
      </c>
    </row>
    <row r="537" spans="1:12" ht="13.7" customHeight="1" x14ac:dyDescent="0.25">
      <c r="A537" s="238"/>
      <c r="B537" s="239"/>
      <c r="C537" s="313" t="s">
        <v>0</v>
      </c>
      <c r="D537" s="482" t="s">
        <v>639</v>
      </c>
      <c r="E537" s="290"/>
      <c r="F537" s="290"/>
      <c r="G537" s="291"/>
      <c r="H537" s="465">
        <v>7676564</v>
      </c>
      <c r="I537" s="466"/>
      <c r="J537" s="490">
        <v>8076564</v>
      </c>
      <c r="K537" s="490">
        <v>1858140</v>
      </c>
      <c r="L537" s="468">
        <v>23.01</v>
      </c>
    </row>
    <row r="538" spans="1:12" ht="13.7" customHeight="1" x14ac:dyDescent="0.25">
      <c r="A538" s="238"/>
      <c r="B538" s="239"/>
      <c r="C538" s="239"/>
      <c r="D538" s="274" t="s">
        <v>0</v>
      </c>
      <c r="E538" s="469" t="s">
        <v>932</v>
      </c>
      <c r="F538" s="290"/>
      <c r="G538" s="291"/>
      <c r="H538" s="470">
        <v>6976564</v>
      </c>
      <c r="I538" s="471"/>
      <c r="J538" s="485">
        <v>7171564</v>
      </c>
      <c r="K538" s="485">
        <v>1858140</v>
      </c>
      <c r="L538" s="475">
        <v>25.91</v>
      </c>
    </row>
    <row r="539" spans="1:12" ht="24.95" customHeight="1" x14ac:dyDescent="0.25">
      <c r="A539" s="238"/>
      <c r="B539" s="239"/>
      <c r="C539" s="239"/>
      <c r="D539" s="285"/>
      <c r="E539" s="469" t="s">
        <v>933</v>
      </c>
      <c r="F539" s="290"/>
      <c r="G539" s="291"/>
      <c r="H539" s="470">
        <v>0</v>
      </c>
      <c r="I539" s="471"/>
      <c r="J539" s="485">
        <v>205000</v>
      </c>
      <c r="K539" s="485">
        <v>0</v>
      </c>
      <c r="L539" s="473">
        <v>0</v>
      </c>
    </row>
    <row r="540" spans="1:12" ht="24.95" customHeight="1" x14ac:dyDescent="0.25">
      <c r="A540" s="238"/>
      <c r="B540" s="239"/>
      <c r="C540" s="239"/>
      <c r="D540" s="285"/>
      <c r="E540" s="469" t="s">
        <v>934</v>
      </c>
      <c r="F540" s="261"/>
      <c r="G540" s="262"/>
      <c r="H540" s="470">
        <v>200000</v>
      </c>
      <c r="I540" s="471"/>
      <c r="J540" s="485">
        <v>0</v>
      </c>
      <c r="K540" s="485">
        <v>0</v>
      </c>
      <c r="L540" s="473">
        <v>0</v>
      </c>
    </row>
    <row r="541" spans="1:12" ht="24.95" customHeight="1" x14ac:dyDescent="0.25">
      <c r="A541" s="238"/>
      <c r="B541" s="239"/>
      <c r="C541" s="239"/>
      <c r="D541" s="285"/>
      <c r="E541" s="469" t="s">
        <v>935</v>
      </c>
      <c r="F541" s="261"/>
      <c r="G541" s="262"/>
      <c r="H541" s="470">
        <v>500000</v>
      </c>
      <c r="I541" s="471"/>
      <c r="J541" s="485">
        <v>0</v>
      </c>
      <c r="K541" s="485">
        <v>0</v>
      </c>
      <c r="L541" s="473">
        <v>0</v>
      </c>
    </row>
    <row r="542" spans="1:12" ht="13.7" customHeight="1" x14ac:dyDescent="0.25">
      <c r="A542" s="238"/>
      <c r="B542" s="239"/>
      <c r="C542" s="239"/>
      <c r="D542" s="344"/>
      <c r="E542" s="469" t="s">
        <v>936</v>
      </c>
      <c r="F542" s="261"/>
      <c r="G542" s="262"/>
      <c r="H542" s="470">
        <v>0</v>
      </c>
      <c r="I542" s="471"/>
      <c r="J542" s="485">
        <v>700000</v>
      </c>
      <c r="K542" s="485">
        <v>0</v>
      </c>
      <c r="L542" s="473">
        <v>0</v>
      </c>
    </row>
    <row r="543" spans="1:12" ht="13.7" customHeight="1" x14ac:dyDescent="0.25">
      <c r="A543" s="238"/>
      <c r="B543" s="239"/>
      <c r="C543" s="239"/>
      <c r="D543" s="482" t="s">
        <v>643</v>
      </c>
      <c r="E543" s="261"/>
      <c r="F543" s="261"/>
      <c r="G543" s="262"/>
      <c r="H543" s="465">
        <v>6838187</v>
      </c>
      <c r="I543" s="466"/>
      <c r="J543" s="490">
        <v>7088187</v>
      </c>
      <c r="K543" s="490">
        <v>677446</v>
      </c>
      <c r="L543" s="468">
        <v>9.56</v>
      </c>
    </row>
    <row r="544" spans="1:12" ht="13.7" customHeight="1" x14ac:dyDescent="0.25">
      <c r="A544" s="238"/>
      <c r="B544" s="239"/>
      <c r="C544" s="239"/>
      <c r="D544" s="274" t="s">
        <v>0</v>
      </c>
      <c r="E544" s="469" t="s">
        <v>937</v>
      </c>
      <c r="F544" s="261"/>
      <c r="G544" s="262"/>
      <c r="H544" s="470">
        <v>2280000</v>
      </c>
      <c r="I544" s="471"/>
      <c r="J544" s="485">
        <v>2280000</v>
      </c>
      <c r="K544" s="485">
        <v>0</v>
      </c>
      <c r="L544" s="473">
        <v>0</v>
      </c>
    </row>
    <row r="545" spans="1:12" ht="13.7" customHeight="1" x14ac:dyDescent="0.25">
      <c r="A545" s="238"/>
      <c r="B545" s="239"/>
      <c r="C545" s="239"/>
      <c r="D545" s="242"/>
      <c r="E545" s="469" t="s">
        <v>938</v>
      </c>
      <c r="F545" s="261"/>
      <c r="G545" s="262"/>
      <c r="H545" s="470">
        <v>4558187</v>
      </c>
      <c r="I545" s="471"/>
      <c r="J545" s="485">
        <v>4558187</v>
      </c>
      <c r="K545" s="485">
        <v>677446</v>
      </c>
      <c r="L545" s="473">
        <v>14.86</v>
      </c>
    </row>
    <row r="546" spans="1:12" ht="13.7" customHeight="1" x14ac:dyDescent="0.25">
      <c r="A546" s="238"/>
      <c r="B546" s="239"/>
      <c r="C546" s="334"/>
      <c r="D546" s="258"/>
      <c r="E546" s="469" t="s">
        <v>939</v>
      </c>
      <c r="F546" s="261"/>
      <c r="G546" s="262"/>
      <c r="H546" s="470">
        <v>0</v>
      </c>
      <c r="I546" s="471"/>
      <c r="J546" s="485">
        <v>250000</v>
      </c>
      <c r="K546" s="485">
        <v>0</v>
      </c>
      <c r="L546" s="473">
        <v>0</v>
      </c>
    </row>
    <row r="547" spans="1:12" ht="13.7" customHeight="1" x14ac:dyDescent="0.25">
      <c r="A547" s="238"/>
      <c r="B547" s="239"/>
      <c r="C547" s="487" t="s">
        <v>399</v>
      </c>
      <c r="D547" s="261"/>
      <c r="E547" s="261"/>
      <c r="F547" s="261"/>
      <c r="G547" s="262"/>
      <c r="H547" s="460">
        <v>793796</v>
      </c>
      <c r="I547" s="461"/>
      <c r="J547" s="488">
        <v>793796</v>
      </c>
      <c r="K547" s="488">
        <v>198450</v>
      </c>
      <c r="L547" s="479">
        <v>25</v>
      </c>
    </row>
    <row r="548" spans="1:12" ht="13.7" customHeight="1" x14ac:dyDescent="0.25">
      <c r="A548" s="238"/>
      <c r="B548" s="239"/>
      <c r="C548" s="313" t="s">
        <v>0</v>
      </c>
      <c r="D548" s="482" t="s">
        <v>639</v>
      </c>
      <c r="E548" s="261"/>
      <c r="F548" s="261"/>
      <c r="G548" s="262"/>
      <c r="H548" s="465">
        <v>793796</v>
      </c>
      <c r="I548" s="466"/>
      <c r="J548" s="490">
        <v>793796</v>
      </c>
      <c r="K548" s="490">
        <v>198450</v>
      </c>
      <c r="L548" s="468">
        <v>25</v>
      </c>
    </row>
    <row r="549" spans="1:12" ht="13.7" customHeight="1" x14ac:dyDescent="0.25">
      <c r="A549" s="238"/>
      <c r="B549" s="239"/>
      <c r="C549" s="257"/>
      <c r="D549" s="311" t="s">
        <v>0</v>
      </c>
      <c r="E549" s="469" t="s">
        <v>940</v>
      </c>
      <c r="F549" s="261"/>
      <c r="G549" s="262"/>
      <c r="H549" s="470">
        <v>793796</v>
      </c>
      <c r="I549" s="471"/>
      <c r="J549" s="485">
        <v>793796</v>
      </c>
      <c r="K549" s="485">
        <v>198450</v>
      </c>
      <c r="L549" s="473">
        <v>25</v>
      </c>
    </row>
    <row r="550" spans="1:12" ht="13.7" customHeight="1" x14ac:dyDescent="0.25">
      <c r="A550" s="238"/>
      <c r="B550" s="239"/>
      <c r="C550" s="487" t="s">
        <v>401</v>
      </c>
      <c r="D550" s="261"/>
      <c r="E550" s="261"/>
      <c r="F550" s="261"/>
      <c r="G550" s="262"/>
      <c r="H550" s="460">
        <v>1000000</v>
      </c>
      <c r="I550" s="461"/>
      <c r="J550" s="488">
        <v>1000000</v>
      </c>
      <c r="K550" s="488">
        <v>0</v>
      </c>
      <c r="L550" s="479">
        <v>0</v>
      </c>
    </row>
    <row r="551" spans="1:12" ht="13.7" customHeight="1" x14ac:dyDescent="0.25">
      <c r="A551" s="238"/>
      <c r="B551" s="239"/>
      <c r="C551" s="313" t="s">
        <v>0</v>
      </c>
      <c r="D551" s="482" t="s">
        <v>639</v>
      </c>
      <c r="E551" s="261"/>
      <c r="F551" s="261"/>
      <c r="G551" s="262"/>
      <c r="H551" s="465">
        <v>1000000</v>
      </c>
      <c r="I551" s="466"/>
      <c r="J551" s="490">
        <v>1000000</v>
      </c>
      <c r="K551" s="490">
        <v>0</v>
      </c>
      <c r="L551" s="468">
        <v>0</v>
      </c>
    </row>
    <row r="552" spans="1:12" ht="13.7" customHeight="1" x14ac:dyDescent="0.25">
      <c r="A552" s="238"/>
      <c r="B552" s="239"/>
      <c r="C552" s="257"/>
      <c r="D552" s="311" t="s">
        <v>0</v>
      </c>
      <c r="E552" s="469" t="s">
        <v>941</v>
      </c>
      <c r="F552" s="261"/>
      <c r="G552" s="262"/>
      <c r="H552" s="470">
        <v>1000000</v>
      </c>
      <c r="I552" s="471"/>
      <c r="J552" s="485">
        <v>1000000</v>
      </c>
      <c r="K552" s="485">
        <v>0</v>
      </c>
      <c r="L552" s="473">
        <v>0</v>
      </c>
    </row>
    <row r="553" spans="1:12" ht="13.7" customHeight="1" x14ac:dyDescent="0.25">
      <c r="A553" s="238"/>
      <c r="B553" s="239"/>
      <c r="C553" s="487" t="s">
        <v>403</v>
      </c>
      <c r="D553" s="261"/>
      <c r="E553" s="261"/>
      <c r="F553" s="261"/>
      <c r="G553" s="262"/>
      <c r="H553" s="460">
        <v>200000</v>
      </c>
      <c r="I553" s="461"/>
      <c r="J553" s="488">
        <v>682954</v>
      </c>
      <c r="K553" s="488">
        <v>456601</v>
      </c>
      <c r="L553" s="479">
        <v>66.86</v>
      </c>
    </row>
    <row r="554" spans="1:12" ht="13.7" customHeight="1" x14ac:dyDescent="0.25">
      <c r="A554" s="238"/>
      <c r="B554" s="239"/>
      <c r="C554" s="313" t="s">
        <v>0</v>
      </c>
      <c r="D554" s="482" t="s">
        <v>639</v>
      </c>
      <c r="E554" s="261"/>
      <c r="F554" s="261"/>
      <c r="G554" s="262"/>
      <c r="H554" s="465">
        <v>200000</v>
      </c>
      <c r="I554" s="466"/>
      <c r="J554" s="490">
        <v>200000</v>
      </c>
      <c r="K554" s="490">
        <v>0</v>
      </c>
      <c r="L554" s="468">
        <v>0</v>
      </c>
    </row>
    <row r="555" spans="1:12" ht="13.7" customHeight="1" x14ac:dyDescent="0.25">
      <c r="A555" s="238"/>
      <c r="B555" s="239"/>
      <c r="C555" s="241"/>
      <c r="D555" s="311" t="s">
        <v>0</v>
      </c>
      <c r="E555" s="469" t="s">
        <v>917</v>
      </c>
      <c r="F555" s="261"/>
      <c r="G555" s="262"/>
      <c r="H555" s="470">
        <v>200000</v>
      </c>
      <c r="I555" s="471"/>
      <c r="J555" s="485">
        <v>200000</v>
      </c>
      <c r="K555" s="485">
        <v>0</v>
      </c>
      <c r="L555" s="473">
        <v>0</v>
      </c>
    </row>
    <row r="556" spans="1:12" ht="13.7" customHeight="1" x14ac:dyDescent="0.25">
      <c r="A556" s="238"/>
      <c r="B556" s="239"/>
      <c r="C556" s="241"/>
      <c r="D556" s="482" t="s">
        <v>643</v>
      </c>
      <c r="E556" s="261"/>
      <c r="F556" s="261"/>
      <c r="G556" s="262"/>
      <c r="H556" s="465">
        <v>0</v>
      </c>
      <c r="I556" s="466"/>
      <c r="J556" s="490">
        <v>482954</v>
      </c>
      <c r="K556" s="490">
        <v>456601</v>
      </c>
      <c r="L556" s="468">
        <v>94.54</v>
      </c>
    </row>
    <row r="557" spans="1:12" ht="13.7" customHeight="1" x14ac:dyDescent="0.25">
      <c r="A557" s="333"/>
      <c r="B557" s="334"/>
      <c r="C557" s="257"/>
      <c r="D557" s="311" t="s">
        <v>0</v>
      </c>
      <c r="E557" s="469" t="s">
        <v>942</v>
      </c>
      <c r="F557" s="261"/>
      <c r="G557" s="262"/>
      <c r="H557" s="470">
        <v>0</v>
      </c>
      <c r="I557" s="471"/>
      <c r="J557" s="485">
        <v>482954</v>
      </c>
      <c r="K557" s="485">
        <v>456601</v>
      </c>
      <c r="L557" s="473">
        <v>94.54</v>
      </c>
    </row>
    <row r="558" spans="1:12" ht="13.7" customHeight="1" x14ac:dyDescent="0.25">
      <c r="A558" s="452" t="s">
        <v>405</v>
      </c>
      <c r="B558" s="453"/>
      <c r="C558" s="453"/>
      <c r="D558" s="453"/>
      <c r="E558" s="453"/>
      <c r="F558" s="453"/>
      <c r="G558" s="454"/>
      <c r="H558" s="455">
        <v>375000</v>
      </c>
      <c r="I558" s="456"/>
      <c r="J558" s="457">
        <v>375000</v>
      </c>
      <c r="K558" s="457">
        <v>83839</v>
      </c>
      <c r="L558" s="458">
        <v>22.36</v>
      </c>
    </row>
    <row r="559" spans="1:12" ht="13.7" customHeight="1" x14ac:dyDescent="0.25">
      <c r="A559" s="331" t="s">
        <v>0</v>
      </c>
      <c r="B559" s="335"/>
      <c r="C559" s="487" t="s">
        <v>406</v>
      </c>
      <c r="D559" s="261"/>
      <c r="E559" s="261"/>
      <c r="F559" s="261"/>
      <c r="G559" s="262"/>
      <c r="H559" s="460">
        <v>375000</v>
      </c>
      <c r="I559" s="461"/>
      <c r="J559" s="488">
        <v>375000</v>
      </c>
      <c r="K559" s="488">
        <v>83839</v>
      </c>
      <c r="L559" s="479">
        <v>22.36</v>
      </c>
    </row>
    <row r="560" spans="1:12" ht="13.7" customHeight="1" x14ac:dyDescent="0.25">
      <c r="A560" s="300"/>
      <c r="B560" s="241"/>
      <c r="C560" s="313" t="s">
        <v>0</v>
      </c>
      <c r="D560" s="482" t="s">
        <v>639</v>
      </c>
      <c r="E560" s="290"/>
      <c r="F560" s="290"/>
      <c r="G560" s="291"/>
      <c r="H560" s="465">
        <v>375000</v>
      </c>
      <c r="I560" s="466"/>
      <c r="J560" s="490">
        <v>375000</v>
      </c>
      <c r="K560" s="490">
        <v>83839</v>
      </c>
      <c r="L560" s="468">
        <v>22.36</v>
      </c>
    </row>
    <row r="561" spans="1:13" ht="13.7" customHeight="1" x14ac:dyDescent="0.25">
      <c r="A561" s="300"/>
      <c r="B561" s="241"/>
      <c r="C561" s="241"/>
      <c r="D561" s="285"/>
      <c r="E561" s="469" t="s">
        <v>943</v>
      </c>
      <c r="F561" s="290"/>
      <c r="G561" s="291"/>
      <c r="H561" s="470">
        <v>375000</v>
      </c>
      <c r="I561" s="471"/>
      <c r="J561" s="485">
        <v>374867</v>
      </c>
      <c r="K561" s="496">
        <v>83707</v>
      </c>
      <c r="L561" s="473">
        <v>22.33</v>
      </c>
    </row>
    <row r="562" spans="1:13" ht="13.7" customHeight="1" x14ac:dyDescent="0.25">
      <c r="A562" s="330"/>
      <c r="B562" s="257"/>
      <c r="C562" s="257"/>
      <c r="D562" s="344"/>
      <c r="E562" s="469" t="s">
        <v>703</v>
      </c>
      <c r="F562" s="290"/>
      <c r="G562" s="291"/>
      <c r="H562" s="470">
        <v>0</v>
      </c>
      <c r="I562" s="471"/>
      <c r="J562" s="485">
        <v>133</v>
      </c>
      <c r="K562" s="485">
        <v>132</v>
      </c>
      <c r="L562" s="473">
        <v>99.32</v>
      </c>
    </row>
    <row r="563" spans="1:13" ht="13.7" customHeight="1" x14ac:dyDescent="0.25">
      <c r="A563" s="452" t="s">
        <v>408</v>
      </c>
      <c r="B563" s="453"/>
      <c r="C563" s="453"/>
      <c r="D563" s="453"/>
      <c r="E563" s="453"/>
      <c r="F563" s="453"/>
      <c r="G563" s="454"/>
      <c r="H563" s="455">
        <v>3375000</v>
      </c>
      <c r="I563" s="456"/>
      <c r="J563" s="457">
        <v>3470000</v>
      </c>
      <c r="K563" s="457">
        <v>856840</v>
      </c>
      <c r="L563" s="458">
        <v>24.69</v>
      </c>
    </row>
    <row r="564" spans="1:13" ht="13.7" customHeight="1" x14ac:dyDescent="0.25">
      <c r="A564" s="238"/>
      <c r="B564" s="239"/>
      <c r="C564" s="487" t="s">
        <v>409</v>
      </c>
      <c r="D564" s="261"/>
      <c r="E564" s="261"/>
      <c r="F564" s="261"/>
      <c r="G564" s="262"/>
      <c r="H564" s="460">
        <v>2788000</v>
      </c>
      <c r="I564" s="461"/>
      <c r="J564" s="488">
        <v>2788000</v>
      </c>
      <c r="K564" s="488">
        <v>510000</v>
      </c>
      <c r="L564" s="479">
        <v>18.29</v>
      </c>
    </row>
    <row r="565" spans="1:13" ht="13.7" customHeight="1" x14ac:dyDescent="0.25">
      <c r="A565" s="238"/>
      <c r="B565" s="239"/>
      <c r="C565" s="313" t="s">
        <v>0</v>
      </c>
      <c r="D565" s="482" t="s">
        <v>639</v>
      </c>
      <c r="E565" s="261"/>
      <c r="F565" s="261"/>
      <c r="G565" s="262"/>
      <c r="H565" s="465">
        <v>2788000</v>
      </c>
      <c r="I565" s="466"/>
      <c r="J565" s="490">
        <v>2788000</v>
      </c>
      <c r="K565" s="490">
        <v>510000</v>
      </c>
      <c r="L565" s="468">
        <v>18.29</v>
      </c>
    </row>
    <row r="566" spans="1:13" ht="13.7" customHeight="1" x14ac:dyDescent="0.25">
      <c r="A566" s="238"/>
      <c r="B566" s="239"/>
      <c r="C566" s="257"/>
      <c r="D566" s="311" t="s">
        <v>0</v>
      </c>
      <c r="E566" s="469" t="s">
        <v>944</v>
      </c>
      <c r="F566" s="261"/>
      <c r="G566" s="262"/>
      <c r="H566" s="470">
        <v>2788000</v>
      </c>
      <c r="I566" s="471"/>
      <c r="J566" s="485">
        <v>2788000</v>
      </c>
      <c r="K566" s="485">
        <v>510000</v>
      </c>
      <c r="L566" s="473">
        <v>18.29</v>
      </c>
    </row>
    <row r="567" spans="1:13" ht="13.7" customHeight="1" x14ac:dyDescent="0.25">
      <c r="A567" s="238"/>
      <c r="B567" s="239"/>
      <c r="C567" s="487" t="s">
        <v>411</v>
      </c>
      <c r="D567" s="261"/>
      <c r="E567" s="261"/>
      <c r="F567" s="261"/>
      <c r="G567" s="262"/>
      <c r="H567" s="460">
        <v>587000</v>
      </c>
      <c r="I567" s="461"/>
      <c r="J567" s="488">
        <v>682000</v>
      </c>
      <c r="K567" s="488">
        <v>346840</v>
      </c>
      <c r="L567" s="479">
        <v>50.86</v>
      </c>
    </row>
    <row r="568" spans="1:13" ht="13.7" customHeight="1" x14ac:dyDescent="0.25">
      <c r="A568" s="238"/>
      <c r="B568" s="239"/>
      <c r="C568" s="313" t="s">
        <v>0</v>
      </c>
      <c r="D568" s="482" t="s">
        <v>639</v>
      </c>
      <c r="E568" s="261"/>
      <c r="F568" s="261"/>
      <c r="G568" s="262"/>
      <c r="H568" s="465">
        <v>587000</v>
      </c>
      <c r="I568" s="466"/>
      <c r="J568" s="490">
        <v>682000</v>
      </c>
      <c r="K568" s="490">
        <v>346840</v>
      </c>
      <c r="L568" s="468">
        <v>50.86</v>
      </c>
    </row>
    <row r="569" spans="1:13" ht="13.7" customHeight="1" x14ac:dyDescent="0.25">
      <c r="A569" s="238"/>
      <c r="B569" s="239"/>
      <c r="C569" s="241"/>
      <c r="D569" s="313" t="s">
        <v>0</v>
      </c>
      <c r="E569" s="469" t="s">
        <v>945</v>
      </c>
      <c r="F569" s="261"/>
      <c r="G569" s="262"/>
      <c r="H569" s="470">
        <v>587000</v>
      </c>
      <c r="I569" s="471"/>
      <c r="J569" s="485">
        <v>582000</v>
      </c>
      <c r="K569" s="485">
        <v>346840</v>
      </c>
      <c r="L569" s="473">
        <v>59.59</v>
      </c>
    </row>
    <row r="570" spans="1:13" ht="13.7" customHeight="1" x14ac:dyDescent="0.25">
      <c r="A570" s="378"/>
      <c r="B570" s="305"/>
      <c r="C570" s="297"/>
      <c r="D570" s="297"/>
      <c r="E570" s="474" t="s">
        <v>946</v>
      </c>
      <c r="F570" s="266"/>
      <c r="G570" s="267"/>
      <c r="H570" s="523">
        <v>0</v>
      </c>
      <c r="I570" s="524"/>
      <c r="J570" s="525">
        <v>100000</v>
      </c>
      <c r="K570" s="525">
        <v>0</v>
      </c>
      <c r="L570" s="473">
        <v>0</v>
      </c>
    </row>
    <row r="571" spans="1:13" ht="3.75" customHeight="1" x14ac:dyDescent="0.25">
      <c r="A571" s="526" t="s">
        <v>0</v>
      </c>
      <c r="B571" s="527"/>
      <c r="C571" s="527"/>
      <c r="D571" s="528"/>
      <c r="E571" s="528"/>
      <c r="F571" s="528"/>
      <c r="G571" s="529"/>
      <c r="H571" s="530"/>
      <c r="I571" s="529"/>
      <c r="J571" s="531"/>
      <c r="K571" s="531"/>
      <c r="L571" s="532"/>
    </row>
    <row r="572" spans="1:13" ht="13.7" customHeight="1" x14ac:dyDescent="0.25">
      <c r="A572" s="533" t="s">
        <v>0</v>
      </c>
      <c r="B572" s="534" t="s">
        <v>633</v>
      </c>
      <c r="C572" s="534"/>
      <c r="D572" s="534"/>
      <c r="E572" s="534"/>
      <c r="F572" s="534"/>
      <c r="G572" s="535"/>
      <c r="H572" s="536">
        <v>846241113</v>
      </c>
      <c r="I572" s="537"/>
      <c r="J572" s="538">
        <v>887788188</v>
      </c>
      <c r="K572" s="538">
        <v>132080254</v>
      </c>
      <c r="L572" s="539">
        <v>14.88</v>
      </c>
    </row>
    <row r="573" spans="1:13" ht="12.75" customHeight="1" x14ac:dyDescent="0.25">
      <c r="A573" s="540"/>
      <c r="B573" s="541" t="s">
        <v>634</v>
      </c>
      <c r="C573" s="541"/>
      <c r="D573" s="541"/>
      <c r="E573" s="542"/>
      <c r="F573" s="542"/>
      <c r="G573" s="543"/>
      <c r="H573" s="544" t="s">
        <v>0</v>
      </c>
      <c r="I573" s="545"/>
      <c r="J573" s="546"/>
      <c r="K573" s="546"/>
      <c r="L573" s="546"/>
    </row>
    <row r="574" spans="1:13" ht="15.75" customHeight="1" x14ac:dyDescent="0.25">
      <c r="A574" s="540"/>
      <c r="B574" s="547"/>
      <c r="C574" s="548"/>
      <c r="D574" s="549" t="s">
        <v>947</v>
      </c>
      <c r="E574" s="550"/>
      <c r="F574" s="550"/>
      <c r="G574" s="550"/>
      <c r="H574" s="551">
        <f>+H10+H17+H31+H34+H39+H50+H57+H61+H76+H84+H92+H109+H113+H158+H161+H167+H177+H188+H195+H206+H210+H214+H217+H220+H228+H237+H243+H265+H268+H271+H276+H291+H294+H297+H300+H303+H308+H312+H327+H330+H333+H336+H342+H345+H350+H355+H366+H385+H388+H392+H395+H398+H403+H407+H414+H417+H421+H425+H431+H434+H437+H447+H467+H470+H475+H478+H481+H487+H490+H494+H497+H500+H503+H509+H512+H521+H524+H532+H537+H548+H551+H554+H560+H565+H568</f>
        <v>482096198</v>
      </c>
      <c r="I574" s="552"/>
      <c r="J574" s="553">
        <f>+J10+J17+J31+J34+J39+J50+J57+J61+J76+J84+J92+J109+J113+J158+J161+J167+J177+J188+J195+J206+J210+J214+J217+J220+J228+J237+J243+J265+J268+J271+J276+J291+J294+J297+J300+J303+J308+J312+J327+J330+J333+J336+J342+J345+J350+J355+J366+J385+J388+J392+J395+J398+J403+J407+J414+J417+J421+J425+J431+J434+J437+J447+J467+J470+J475+J478+J481+J487+J490+J494+J497+J500+J503+J509+J512+J521+J524+J532+J537+J548+J551+J554+J560+J565+J568</f>
        <v>485933262</v>
      </c>
      <c r="K574" s="553">
        <f>+K10+K17+K31+K34+K39+K50+K57+K61+K76+K84+K92+K109+K113+K158+K161+K167+K177+K188+K195+K206+K210+K214+K217+K220+K228+K237+K243+K265+K268+K271+K276+K291+K294+K297+K300+K303+K308+K312+K327+K330+K333+K336+K342+K345+K350+K355+K366+K385+K388+K392+K395+K398+K403+K407+K414+K417+K421+K425+K431+K434+K437+K447+K467+K470+K475+K478+K481+K487+K490+K494+K497+K500+K503+K509+K512+K521+K524+K532+K537+K548+K551+K554+K560+K565+K568</f>
        <v>117208170</v>
      </c>
      <c r="L574" s="554">
        <f>+K574/J574*100</f>
        <v>24.120219619788035</v>
      </c>
      <c r="M574" s="555">
        <f>+K574/$K$572*100</f>
        <v>88.740115536119418</v>
      </c>
    </row>
    <row r="575" spans="1:13" ht="15" customHeight="1" x14ac:dyDescent="0.25">
      <c r="A575" s="556"/>
      <c r="B575" s="547"/>
      <c r="C575" s="548"/>
      <c r="D575" s="557" t="s">
        <v>948</v>
      </c>
      <c r="E575" s="558"/>
      <c r="F575" s="558"/>
      <c r="G575" s="558"/>
      <c r="H575" s="559">
        <f>+H572-H574</f>
        <v>364144915</v>
      </c>
      <c r="I575" s="560"/>
      <c r="J575" s="561">
        <f>+J572-J574</f>
        <v>401854926</v>
      </c>
      <c r="K575" s="561">
        <f>+K572-K574</f>
        <v>14872084</v>
      </c>
      <c r="L575" s="562">
        <f>+K575/J575*100</f>
        <v>3.7008589512723802</v>
      </c>
      <c r="M575" s="555">
        <f>+K575/$K$572*100</f>
        <v>11.259884463880573</v>
      </c>
    </row>
    <row r="576" spans="1:13" ht="24.75" customHeight="1" x14ac:dyDescent="0.25">
      <c r="A576" s="563" t="s">
        <v>0</v>
      </c>
      <c r="B576" s="504"/>
      <c r="C576" s="504"/>
      <c r="D576" s="504"/>
      <c r="E576" s="504"/>
      <c r="F576" s="504"/>
      <c r="G576" s="504"/>
      <c r="H576" s="504"/>
      <c r="I576" s="504"/>
      <c r="J576" s="504"/>
      <c r="K576" s="504"/>
      <c r="L576" s="504"/>
    </row>
    <row r="577" ht="13.7" customHeight="1" x14ac:dyDescent="0.25"/>
  </sheetData>
  <mergeCells count="1311">
    <mergeCell ref="D574:G574"/>
    <mergeCell ref="H574:I574"/>
    <mergeCell ref="D575:G575"/>
    <mergeCell ref="H575:I575"/>
    <mergeCell ref="D571:G571"/>
    <mergeCell ref="H571:I571"/>
    <mergeCell ref="B572:G572"/>
    <mergeCell ref="H572:I572"/>
    <mergeCell ref="B573:D573"/>
    <mergeCell ref="E573:G573"/>
    <mergeCell ref="H573:I573"/>
    <mergeCell ref="C568:C570"/>
    <mergeCell ref="D568:G568"/>
    <mergeCell ref="H568:I568"/>
    <mergeCell ref="D569:D570"/>
    <mergeCell ref="E569:G569"/>
    <mergeCell ref="H569:I569"/>
    <mergeCell ref="E570:G570"/>
    <mergeCell ref="H570:I570"/>
    <mergeCell ref="A564:B570"/>
    <mergeCell ref="C564:G564"/>
    <mergeCell ref="H564:I564"/>
    <mergeCell ref="C565:C566"/>
    <mergeCell ref="D565:G565"/>
    <mergeCell ref="H565:I565"/>
    <mergeCell ref="E566:G566"/>
    <mergeCell ref="H566:I566"/>
    <mergeCell ref="C567:G567"/>
    <mergeCell ref="H567:I567"/>
    <mergeCell ref="E561:G561"/>
    <mergeCell ref="H561:I561"/>
    <mergeCell ref="E562:G562"/>
    <mergeCell ref="H562:I562"/>
    <mergeCell ref="A563:G563"/>
    <mergeCell ref="H563:I563"/>
    <mergeCell ref="H557:I557"/>
    <mergeCell ref="A558:G558"/>
    <mergeCell ref="H558:I558"/>
    <mergeCell ref="A559:B562"/>
    <mergeCell ref="C559:G559"/>
    <mergeCell ref="H559:I559"/>
    <mergeCell ref="C560:C562"/>
    <mergeCell ref="D560:G560"/>
    <mergeCell ref="H560:I560"/>
    <mergeCell ref="D561:D562"/>
    <mergeCell ref="C553:G553"/>
    <mergeCell ref="H553:I553"/>
    <mergeCell ref="C554:C557"/>
    <mergeCell ref="D554:G554"/>
    <mergeCell ref="H554:I554"/>
    <mergeCell ref="E555:G555"/>
    <mergeCell ref="H555:I555"/>
    <mergeCell ref="D556:G556"/>
    <mergeCell ref="H556:I556"/>
    <mergeCell ref="E557:G557"/>
    <mergeCell ref="C550:G550"/>
    <mergeCell ref="H550:I550"/>
    <mergeCell ref="C551:C552"/>
    <mergeCell ref="D551:G551"/>
    <mergeCell ref="H551:I551"/>
    <mergeCell ref="E552:G552"/>
    <mergeCell ref="H552:I552"/>
    <mergeCell ref="H546:I546"/>
    <mergeCell ref="C547:G547"/>
    <mergeCell ref="H547:I547"/>
    <mergeCell ref="C548:C549"/>
    <mergeCell ref="D548:G548"/>
    <mergeCell ref="H548:I548"/>
    <mergeCell ref="E549:G549"/>
    <mergeCell ref="H549:I549"/>
    <mergeCell ref="E542:G542"/>
    <mergeCell ref="H542:I542"/>
    <mergeCell ref="D543:G543"/>
    <mergeCell ref="H543:I543"/>
    <mergeCell ref="D544:D546"/>
    <mergeCell ref="E544:G544"/>
    <mergeCell ref="H544:I544"/>
    <mergeCell ref="E545:G545"/>
    <mergeCell ref="H545:I545"/>
    <mergeCell ref="E546:G546"/>
    <mergeCell ref="H538:I538"/>
    <mergeCell ref="E539:G539"/>
    <mergeCell ref="H539:I539"/>
    <mergeCell ref="E540:G540"/>
    <mergeCell ref="H540:I540"/>
    <mergeCell ref="E541:G541"/>
    <mergeCell ref="H541:I541"/>
    <mergeCell ref="E535:G535"/>
    <mergeCell ref="H535:I535"/>
    <mergeCell ref="A536:B557"/>
    <mergeCell ref="C536:G536"/>
    <mergeCell ref="H536:I536"/>
    <mergeCell ref="C537:C546"/>
    <mergeCell ref="D537:G537"/>
    <mergeCell ref="H537:I537"/>
    <mergeCell ref="D538:D542"/>
    <mergeCell ref="E538:G538"/>
    <mergeCell ref="C531:G531"/>
    <mergeCell ref="H531:I531"/>
    <mergeCell ref="C532:C534"/>
    <mergeCell ref="D532:G532"/>
    <mergeCell ref="H532:I532"/>
    <mergeCell ref="D533:D534"/>
    <mergeCell ref="E533:G533"/>
    <mergeCell ref="H533:I533"/>
    <mergeCell ref="E534:G534"/>
    <mergeCell ref="H534:I534"/>
    <mergeCell ref="D528:G528"/>
    <mergeCell ref="H528:I528"/>
    <mergeCell ref="E529:G529"/>
    <mergeCell ref="H529:I529"/>
    <mergeCell ref="E530:G530"/>
    <mergeCell ref="H530:I530"/>
    <mergeCell ref="D524:G524"/>
    <mergeCell ref="H524:I524"/>
    <mergeCell ref="D525:D527"/>
    <mergeCell ref="E525:G525"/>
    <mergeCell ref="H525:I525"/>
    <mergeCell ref="E526:G526"/>
    <mergeCell ref="H526:I526"/>
    <mergeCell ref="E527:G527"/>
    <mergeCell ref="H527:I527"/>
    <mergeCell ref="C521:C522"/>
    <mergeCell ref="D521:G521"/>
    <mergeCell ref="H521:I521"/>
    <mergeCell ref="E522:G522"/>
    <mergeCell ref="H522:I522"/>
    <mergeCell ref="C523:G523"/>
    <mergeCell ref="H523:I523"/>
    <mergeCell ref="D518:D519"/>
    <mergeCell ref="E518:G518"/>
    <mergeCell ref="H518:I518"/>
    <mergeCell ref="E519:G519"/>
    <mergeCell ref="H519:I519"/>
    <mergeCell ref="C520:G520"/>
    <mergeCell ref="H520:I520"/>
    <mergeCell ref="E515:G515"/>
    <mergeCell ref="H515:I515"/>
    <mergeCell ref="E516:G516"/>
    <mergeCell ref="H516:I516"/>
    <mergeCell ref="D517:G517"/>
    <mergeCell ref="H517:I517"/>
    <mergeCell ref="C511:G511"/>
    <mergeCell ref="H511:I511"/>
    <mergeCell ref="C512:C519"/>
    <mergeCell ref="D512:G512"/>
    <mergeCell ref="H512:I512"/>
    <mergeCell ref="D513:D516"/>
    <mergeCell ref="E513:G513"/>
    <mergeCell ref="H513:I513"/>
    <mergeCell ref="E514:G514"/>
    <mergeCell ref="H514:I514"/>
    <mergeCell ref="C508:G508"/>
    <mergeCell ref="H508:I508"/>
    <mergeCell ref="C509:C510"/>
    <mergeCell ref="D509:G509"/>
    <mergeCell ref="H509:I509"/>
    <mergeCell ref="E510:G510"/>
    <mergeCell ref="H510:I510"/>
    <mergeCell ref="A505:D506"/>
    <mergeCell ref="E505:G505"/>
    <mergeCell ref="H505:I505"/>
    <mergeCell ref="E506:G506"/>
    <mergeCell ref="H506:I506"/>
    <mergeCell ref="A507:G507"/>
    <mergeCell ref="H507:I507"/>
    <mergeCell ref="C502:G502"/>
    <mergeCell ref="H502:I502"/>
    <mergeCell ref="C503:C504"/>
    <mergeCell ref="D503:G503"/>
    <mergeCell ref="H503:I503"/>
    <mergeCell ref="E504:G504"/>
    <mergeCell ref="H504:I504"/>
    <mergeCell ref="C499:G499"/>
    <mergeCell ref="H499:I499"/>
    <mergeCell ref="C500:C501"/>
    <mergeCell ref="D500:G500"/>
    <mergeCell ref="H500:I500"/>
    <mergeCell ref="E501:G501"/>
    <mergeCell ref="H501:I501"/>
    <mergeCell ref="C496:G496"/>
    <mergeCell ref="H496:I496"/>
    <mergeCell ref="C497:C498"/>
    <mergeCell ref="D497:G497"/>
    <mergeCell ref="H497:I497"/>
    <mergeCell ref="E498:G498"/>
    <mergeCell ref="H498:I498"/>
    <mergeCell ref="C493:G493"/>
    <mergeCell ref="H493:I493"/>
    <mergeCell ref="C494:C495"/>
    <mergeCell ref="D494:G494"/>
    <mergeCell ref="H494:I494"/>
    <mergeCell ref="E495:G495"/>
    <mergeCell ref="H495:I495"/>
    <mergeCell ref="C489:G489"/>
    <mergeCell ref="H489:I489"/>
    <mergeCell ref="C490:C492"/>
    <mergeCell ref="D490:G490"/>
    <mergeCell ref="H490:I490"/>
    <mergeCell ref="D491:D492"/>
    <mergeCell ref="E491:G491"/>
    <mergeCell ref="H491:I491"/>
    <mergeCell ref="E492:G492"/>
    <mergeCell ref="H492:I492"/>
    <mergeCell ref="A485:G485"/>
    <mergeCell ref="H485:I485"/>
    <mergeCell ref="A486:B504"/>
    <mergeCell ref="C486:G486"/>
    <mergeCell ref="H486:I486"/>
    <mergeCell ref="C487:C488"/>
    <mergeCell ref="D487:G487"/>
    <mergeCell ref="H487:I487"/>
    <mergeCell ref="E488:G488"/>
    <mergeCell ref="H488:I488"/>
    <mergeCell ref="C481:C484"/>
    <mergeCell ref="D481:G481"/>
    <mergeCell ref="H481:I481"/>
    <mergeCell ref="D482:D484"/>
    <mergeCell ref="E482:G482"/>
    <mergeCell ref="H482:I482"/>
    <mergeCell ref="E483:G483"/>
    <mergeCell ref="H483:I483"/>
    <mergeCell ref="E484:G484"/>
    <mergeCell ref="H484:I484"/>
    <mergeCell ref="C478:C479"/>
    <mergeCell ref="D478:G478"/>
    <mergeCell ref="H478:I478"/>
    <mergeCell ref="E479:G479"/>
    <mergeCell ref="H479:I479"/>
    <mergeCell ref="C480:G480"/>
    <mergeCell ref="H480:I480"/>
    <mergeCell ref="A474:B484"/>
    <mergeCell ref="C474:G474"/>
    <mergeCell ref="H474:I474"/>
    <mergeCell ref="C475:C476"/>
    <mergeCell ref="D475:G475"/>
    <mergeCell ref="H475:I475"/>
    <mergeCell ref="E476:G476"/>
    <mergeCell ref="H476:I476"/>
    <mergeCell ref="C477:G477"/>
    <mergeCell ref="H477:I477"/>
    <mergeCell ref="A470:C473"/>
    <mergeCell ref="D470:G470"/>
    <mergeCell ref="H470:I470"/>
    <mergeCell ref="D471:D473"/>
    <mergeCell ref="E471:G471"/>
    <mergeCell ref="H471:I471"/>
    <mergeCell ref="E472:G472"/>
    <mergeCell ref="H472:I472"/>
    <mergeCell ref="E473:G473"/>
    <mergeCell ref="H473:I473"/>
    <mergeCell ref="A466:B469"/>
    <mergeCell ref="C466:G466"/>
    <mergeCell ref="H466:I466"/>
    <mergeCell ref="C467:C468"/>
    <mergeCell ref="D467:G467"/>
    <mergeCell ref="H467:I467"/>
    <mergeCell ref="E468:G468"/>
    <mergeCell ref="H468:I468"/>
    <mergeCell ref="C469:G469"/>
    <mergeCell ref="H469:I469"/>
    <mergeCell ref="E463:G463"/>
    <mergeCell ref="H463:I463"/>
    <mergeCell ref="E464:G464"/>
    <mergeCell ref="H464:I464"/>
    <mergeCell ref="A465:G465"/>
    <mergeCell ref="H465:I465"/>
    <mergeCell ref="E460:G460"/>
    <mergeCell ref="H460:I460"/>
    <mergeCell ref="E461:G461"/>
    <mergeCell ref="H461:I461"/>
    <mergeCell ref="E462:G462"/>
    <mergeCell ref="H462:I462"/>
    <mergeCell ref="E457:G457"/>
    <mergeCell ref="H457:I457"/>
    <mergeCell ref="E458:G458"/>
    <mergeCell ref="H458:I458"/>
    <mergeCell ref="E459:G459"/>
    <mergeCell ref="H459:I459"/>
    <mergeCell ref="E454:G454"/>
    <mergeCell ref="H454:I454"/>
    <mergeCell ref="E455:G455"/>
    <mergeCell ref="H455:I455"/>
    <mergeCell ref="E456:G456"/>
    <mergeCell ref="H456:I456"/>
    <mergeCell ref="E451:G451"/>
    <mergeCell ref="H451:I451"/>
    <mergeCell ref="E452:G452"/>
    <mergeCell ref="H452:I452"/>
    <mergeCell ref="E453:G453"/>
    <mergeCell ref="H453:I453"/>
    <mergeCell ref="E448:G448"/>
    <mergeCell ref="H448:I448"/>
    <mergeCell ref="E449:G449"/>
    <mergeCell ref="H449:I449"/>
    <mergeCell ref="E450:G450"/>
    <mergeCell ref="H450:I450"/>
    <mergeCell ref="E445:G445"/>
    <mergeCell ref="H445:I445"/>
    <mergeCell ref="C446:G446"/>
    <mergeCell ref="H446:I446"/>
    <mergeCell ref="D447:G447"/>
    <mergeCell ref="H447:I447"/>
    <mergeCell ref="E442:G442"/>
    <mergeCell ref="H442:I442"/>
    <mergeCell ref="E443:G443"/>
    <mergeCell ref="H443:I443"/>
    <mergeCell ref="D444:G444"/>
    <mergeCell ref="H444:I444"/>
    <mergeCell ref="H438:I438"/>
    <mergeCell ref="E439:G439"/>
    <mergeCell ref="H439:I439"/>
    <mergeCell ref="E440:G440"/>
    <mergeCell ref="H440:I440"/>
    <mergeCell ref="E441:G441"/>
    <mergeCell ref="H441:I441"/>
    <mergeCell ref="A435:D435"/>
    <mergeCell ref="E435:G435"/>
    <mergeCell ref="H435:I435"/>
    <mergeCell ref="C436:G436"/>
    <mergeCell ref="H436:I436"/>
    <mergeCell ref="C437:C445"/>
    <mergeCell ref="D437:G437"/>
    <mergeCell ref="H437:I437"/>
    <mergeCell ref="D438:D443"/>
    <mergeCell ref="E438:G438"/>
    <mergeCell ref="E432:G432"/>
    <mergeCell ref="H432:I432"/>
    <mergeCell ref="C433:G433"/>
    <mergeCell ref="H433:I433"/>
    <mergeCell ref="D434:G434"/>
    <mergeCell ref="H434:I434"/>
    <mergeCell ref="E428:G428"/>
    <mergeCell ref="H428:I428"/>
    <mergeCell ref="A429:G429"/>
    <mergeCell ref="H429:I429"/>
    <mergeCell ref="A430:B434"/>
    <mergeCell ref="C430:G430"/>
    <mergeCell ref="H430:I430"/>
    <mergeCell ref="C431:C432"/>
    <mergeCell ref="D431:G431"/>
    <mergeCell ref="H431:I431"/>
    <mergeCell ref="C424:G424"/>
    <mergeCell ref="H424:I424"/>
    <mergeCell ref="C425:C428"/>
    <mergeCell ref="D425:G425"/>
    <mergeCell ref="H425:I425"/>
    <mergeCell ref="D426:D428"/>
    <mergeCell ref="E426:G426"/>
    <mergeCell ref="H426:I426"/>
    <mergeCell ref="E427:G427"/>
    <mergeCell ref="H427:I427"/>
    <mergeCell ref="C420:G420"/>
    <mergeCell ref="H420:I420"/>
    <mergeCell ref="C421:C423"/>
    <mergeCell ref="D421:G421"/>
    <mergeCell ref="H421:I421"/>
    <mergeCell ref="D422:D423"/>
    <mergeCell ref="E422:G422"/>
    <mergeCell ref="H422:I422"/>
    <mergeCell ref="E423:G423"/>
    <mergeCell ref="H423:I423"/>
    <mergeCell ref="C416:G416"/>
    <mergeCell ref="H416:I416"/>
    <mergeCell ref="C417:C419"/>
    <mergeCell ref="D417:G417"/>
    <mergeCell ref="H417:I417"/>
    <mergeCell ref="D418:D419"/>
    <mergeCell ref="E418:G418"/>
    <mergeCell ref="H418:I418"/>
    <mergeCell ref="E419:G419"/>
    <mergeCell ref="H419:I419"/>
    <mergeCell ref="A412:G412"/>
    <mergeCell ref="H412:I412"/>
    <mergeCell ref="A413:B428"/>
    <mergeCell ref="C413:G413"/>
    <mergeCell ref="H413:I413"/>
    <mergeCell ref="C414:C415"/>
    <mergeCell ref="D414:G414"/>
    <mergeCell ref="H414:I414"/>
    <mergeCell ref="E415:G415"/>
    <mergeCell ref="H415:I415"/>
    <mergeCell ref="E409:G409"/>
    <mergeCell ref="H409:I409"/>
    <mergeCell ref="E410:G410"/>
    <mergeCell ref="H410:I410"/>
    <mergeCell ref="E411:G411"/>
    <mergeCell ref="H411:I411"/>
    <mergeCell ref="E405:G405"/>
    <mergeCell ref="H405:I405"/>
    <mergeCell ref="C406:G406"/>
    <mergeCell ref="H406:I406"/>
    <mergeCell ref="C407:C411"/>
    <mergeCell ref="D407:G407"/>
    <mergeCell ref="H407:I407"/>
    <mergeCell ref="D408:D411"/>
    <mergeCell ref="E408:G408"/>
    <mergeCell ref="H408:I408"/>
    <mergeCell ref="H401:I401"/>
    <mergeCell ref="A402:B411"/>
    <mergeCell ref="C402:G402"/>
    <mergeCell ref="H402:I402"/>
    <mergeCell ref="C403:C405"/>
    <mergeCell ref="D403:G403"/>
    <mergeCell ref="H403:I403"/>
    <mergeCell ref="D404:D405"/>
    <mergeCell ref="E404:G404"/>
    <mergeCell ref="H404:I404"/>
    <mergeCell ref="C397:G397"/>
    <mergeCell ref="H397:I397"/>
    <mergeCell ref="C398:C401"/>
    <mergeCell ref="D398:G398"/>
    <mergeCell ref="H398:I398"/>
    <mergeCell ref="E399:G399"/>
    <mergeCell ref="H399:I399"/>
    <mergeCell ref="D400:G400"/>
    <mergeCell ref="H400:I400"/>
    <mergeCell ref="E401:G401"/>
    <mergeCell ref="C394:G394"/>
    <mergeCell ref="H394:I394"/>
    <mergeCell ref="C395:C396"/>
    <mergeCell ref="D395:G395"/>
    <mergeCell ref="H395:I395"/>
    <mergeCell ref="E396:G396"/>
    <mergeCell ref="H396:I396"/>
    <mergeCell ref="C391:G391"/>
    <mergeCell ref="H391:I391"/>
    <mergeCell ref="C392:C393"/>
    <mergeCell ref="D392:G392"/>
    <mergeCell ref="H392:I392"/>
    <mergeCell ref="E393:G393"/>
    <mergeCell ref="H393:I393"/>
    <mergeCell ref="C387:G387"/>
    <mergeCell ref="H387:I387"/>
    <mergeCell ref="C388:C390"/>
    <mergeCell ref="D388:G388"/>
    <mergeCell ref="H388:I388"/>
    <mergeCell ref="D389:D390"/>
    <mergeCell ref="E389:G389"/>
    <mergeCell ref="H389:I389"/>
    <mergeCell ref="E390:G390"/>
    <mergeCell ref="H390:I390"/>
    <mergeCell ref="C384:G384"/>
    <mergeCell ref="H384:I384"/>
    <mergeCell ref="C385:C386"/>
    <mergeCell ref="D385:G385"/>
    <mergeCell ref="H385:I385"/>
    <mergeCell ref="E386:G386"/>
    <mergeCell ref="H386:I386"/>
    <mergeCell ref="E380:G380"/>
    <mergeCell ref="H380:I380"/>
    <mergeCell ref="C381:G381"/>
    <mergeCell ref="H381:I381"/>
    <mergeCell ref="C382:C383"/>
    <mergeCell ref="D382:G382"/>
    <mergeCell ref="H382:I382"/>
    <mergeCell ref="E383:G383"/>
    <mergeCell ref="H383:I383"/>
    <mergeCell ref="E377:G377"/>
    <mergeCell ref="H377:I377"/>
    <mergeCell ref="C378:G378"/>
    <mergeCell ref="H378:I378"/>
    <mergeCell ref="D379:G379"/>
    <mergeCell ref="H379:I379"/>
    <mergeCell ref="E374:G374"/>
    <mergeCell ref="H374:I374"/>
    <mergeCell ref="E375:G375"/>
    <mergeCell ref="H375:I375"/>
    <mergeCell ref="E376:G376"/>
    <mergeCell ref="H376:I376"/>
    <mergeCell ref="C371:G371"/>
    <mergeCell ref="H371:I371"/>
    <mergeCell ref="D372:G372"/>
    <mergeCell ref="H372:I372"/>
    <mergeCell ref="E373:G373"/>
    <mergeCell ref="H373:I373"/>
    <mergeCell ref="D368:G368"/>
    <mergeCell ref="H368:I368"/>
    <mergeCell ref="E369:G369"/>
    <mergeCell ref="H369:I369"/>
    <mergeCell ref="A370:G370"/>
    <mergeCell ref="H370:I370"/>
    <mergeCell ref="A364:G364"/>
    <mergeCell ref="H364:I364"/>
    <mergeCell ref="A365:B369"/>
    <mergeCell ref="C365:G365"/>
    <mergeCell ref="H365:I365"/>
    <mergeCell ref="C366:C369"/>
    <mergeCell ref="D366:G366"/>
    <mergeCell ref="H366:I366"/>
    <mergeCell ref="E367:G367"/>
    <mergeCell ref="H367:I367"/>
    <mergeCell ref="E361:G361"/>
    <mergeCell ref="H361:I361"/>
    <mergeCell ref="E362:G362"/>
    <mergeCell ref="H362:I362"/>
    <mergeCell ref="E363:G363"/>
    <mergeCell ref="H363:I363"/>
    <mergeCell ref="E358:G358"/>
    <mergeCell ref="H358:I358"/>
    <mergeCell ref="E359:G359"/>
    <mergeCell ref="H359:I359"/>
    <mergeCell ref="E360:G360"/>
    <mergeCell ref="H360:I360"/>
    <mergeCell ref="C354:G354"/>
    <mergeCell ref="H354:I354"/>
    <mergeCell ref="C355:C363"/>
    <mergeCell ref="D355:G355"/>
    <mergeCell ref="H355:I355"/>
    <mergeCell ref="D356:D363"/>
    <mergeCell ref="E356:G356"/>
    <mergeCell ref="H356:I356"/>
    <mergeCell ref="E357:G357"/>
    <mergeCell ref="H357:I357"/>
    <mergeCell ref="C350:C353"/>
    <mergeCell ref="D350:G350"/>
    <mergeCell ref="H350:I350"/>
    <mergeCell ref="E351:G351"/>
    <mergeCell ref="H351:I351"/>
    <mergeCell ref="D352:G352"/>
    <mergeCell ref="H352:I352"/>
    <mergeCell ref="E353:G353"/>
    <mergeCell ref="H353:I353"/>
    <mergeCell ref="H346:I346"/>
    <mergeCell ref="E347:G347"/>
    <mergeCell ref="H347:I347"/>
    <mergeCell ref="E348:G348"/>
    <mergeCell ref="H348:I348"/>
    <mergeCell ref="C349:G349"/>
    <mergeCell ref="H349:I349"/>
    <mergeCell ref="H342:I342"/>
    <mergeCell ref="E343:G343"/>
    <mergeCell ref="H343:I343"/>
    <mergeCell ref="C344:G344"/>
    <mergeCell ref="H344:I344"/>
    <mergeCell ref="C345:C348"/>
    <mergeCell ref="D345:G345"/>
    <mergeCell ref="H345:I345"/>
    <mergeCell ref="D346:D348"/>
    <mergeCell ref="E346:G346"/>
    <mergeCell ref="D339:G339"/>
    <mergeCell ref="H339:I339"/>
    <mergeCell ref="A340:D340"/>
    <mergeCell ref="E340:G340"/>
    <mergeCell ref="H340:I340"/>
    <mergeCell ref="A341:B363"/>
    <mergeCell ref="C341:G341"/>
    <mergeCell ref="H341:I341"/>
    <mergeCell ref="C342:C343"/>
    <mergeCell ref="D342:G342"/>
    <mergeCell ref="C335:G335"/>
    <mergeCell ref="H335:I335"/>
    <mergeCell ref="C336:C339"/>
    <mergeCell ref="D336:G336"/>
    <mergeCell ref="H336:I336"/>
    <mergeCell ref="D337:D338"/>
    <mergeCell ref="E337:G337"/>
    <mergeCell ref="H337:I337"/>
    <mergeCell ref="E338:G338"/>
    <mergeCell ref="H338:I338"/>
    <mergeCell ref="C332:G332"/>
    <mergeCell ref="H332:I332"/>
    <mergeCell ref="C333:C334"/>
    <mergeCell ref="D333:G333"/>
    <mergeCell ref="H333:I333"/>
    <mergeCell ref="E334:G334"/>
    <mergeCell ref="H334:I334"/>
    <mergeCell ref="H328:I328"/>
    <mergeCell ref="C329:G329"/>
    <mergeCell ref="H329:I329"/>
    <mergeCell ref="C330:C331"/>
    <mergeCell ref="D330:G330"/>
    <mergeCell ref="H330:I330"/>
    <mergeCell ref="E331:G331"/>
    <mergeCell ref="H331:I331"/>
    <mergeCell ref="H324:I324"/>
    <mergeCell ref="A325:G325"/>
    <mergeCell ref="H325:I325"/>
    <mergeCell ref="A326:B339"/>
    <mergeCell ref="C326:G326"/>
    <mergeCell ref="H326:I326"/>
    <mergeCell ref="C327:C328"/>
    <mergeCell ref="D327:G327"/>
    <mergeCell ref="H327:I327"/>
    <mergeCell ref="E328:G328"/>
    <mergeCell ref="D320:D324"/>
    <mergeCell ref="E320:G320"/>
    <mergeCell ref="H320:I320"/>
    <mergeCell ref="E321:G321"/>
    <mergeCell ref="H321:I321"/>
    <mergeCell ref="E322:G322"/>
    <mergeCell ref="H322:I322"/>
    <mergeCell ref="E323:G323"/>
    <mergeCell ref="H323:I323"/>
    <mergeCell ref="E324:G324"/>
    <mergeCell ref="E317:G317"/>
    <mergeCell ref="H317:I317"/>
    <mergeCell ref="E318:G318"/>
    <mergeCell ref="H318:I318"/>
    <mergeCell ref="D319:G319"/>
    <mergeCell ref="H319:I319"/>
    <mergeCell ref="H313:I313"/>
    <mergeCell ref="E314:G314"/>
    <mergeCell ref="H314:I314"/>
    <mergeCell ref="E315:G315"/>
    <mergeCell ref="H315:I315"/>
    <mergeCell ref="E316:G316"/>
    <mergeCell ref="H316:I316"/>
    <mergeCell ref="A310:G310"/>
    <mergeCell ref="H310:I310"/>
    <mergeCell ref="A311:B324"/>
    <mergeCell ref="C311:G311"/>
    <mergeCell ref="H311:I311"/>
    <mergeCell ref="C312:C324"/>
    <mergeCell ref="D312:G312"/>
    <mergeCell ref="H312:I312"/>
    <mergeCell ref="D313:D318"/>
    <mergeCell ref="E313:G313"/>
    <mergeCell ref="A306:G306"/>
    <mergeCell ref="H306:I306"/>
    <mergeCell ref="A307:B309"/>
    <mergeCell ref="C307:G307"/>
    <mergeCell ref="H307:I307"/>
    <mergeCell ref="C308:C309"/>
    <mergeCell ref="D308:G308"/>
    <mergeCell ref="H308:I308"/>
    <mergeCell ref="E309:G309"/>
    <mergeCell ref="H309:I309"/>
    <mergeCell ref="C302:G302"/>
    <mergeCell ref="H302:I302"/>
    <mergeCell ref="C303:C305"/>
    <mergeCell ref="D303:G303"/>
    <mergeCell ref="H303:I303"/>
    <mergeCell ref="D304:D305"/>
    <mergeCell ref="E304:G304"/>
    <mergeCell ref="H304:I304"/>
    <mergeCell ref="E305:G305"/>
    <mergeCell ref="H305:I305"/>
    <mergeCell ref="C299:G299"/>
    <mergeCell ref="H299:I299"/>
    <mergeCell ref="D300:G300"/>
    <mergeCell ref="H300:I300"/>
    <mergeCell ref="E301:G301"/>
    <mergeCell ref="H301:I301"/>
    <mergeCell ref="C296:G296"/>
    <mergeCell ref="H296:I296"/>
    <mergeCell ref="C297:C298"/>
    <mergeCell ref="D297:G297"/>
    <mergeCell ref="H297:I297"/>
    <mergeCell ref="E298:G298"/>
    <mergeCell ref="H298:I298"/>
    <mergeCell ref="C293:G293"/>
    <mergeCell ref="H293:I293"/>
    <mergeCell ref="C294:C295"/>
    <mergeCell ref="D294:G294"/>
    <mergeCell ref="H294:I294"/>
    <mergeCell ref="E295:G295"/>
    <mergeCell ref="H295:I295"/>
    <mergeCell ref="A289:G289"/>
    <mergeCell ref="H289:I289"/>
    <mergeCell ref="C290:G290"/>
    <mergeCell ref="H290:I290"/>
    <mergeCell ref="C291:C292"/>
    <mergeCell ref="D291:G291"/>
    <mergeCell ref="H291:I291"/>
    <mergeCell ref="E292:G292"/>
    <mergeCell ref="H292:I292"/>
    <mergeCell ref="E286:G286"/>
    <mergeCell ref="H286:I286"/>
    <mergeCell ref="E287:G287"/>
    <mergeCell ref="H287:I287"/>
    <mergeCell ref="E288:G288"/>
    <mergeCell ref="H288:I288"/>
    <mergeCell ref="H282:I282"/>
    <mergeCell ref="E283:G283"/>
    <mergeCell ref="H283:I283"/>
    <mergeCell ref="E284:G284"/>
    <mergeCell ref="H284:I284"/>
    <mergeCell ref="E285:G285"/>
    <mergeCell ref="H285:I285"/>
    <mergeCell ref="A278:D288"/>
    <mergeCell ref="E278:G278"/>
    <mergeCell ref="H278:I278"/>
    <mergeCell ref="E279:G279"/>
    <mergeCell ref="H279:I279"/>
    <mergeCell ref="E280:G280"/>
    <mergeCell ref="H280:I280"/>
    <mergeCell ref="E281:G281"/>
    <mergeCell ref="H281:I281"/>
    <mergeCell ref="E282:G282"/>
    <mergeCell ref="E274:G274"/>
    <mergeCell ref="H274:I274"/>
    <mergeCell ref="C275:G275"/>
    <mergeCell ref="H275:I275"/>
    <mergeCell ref="C276:C277"/>
    <mergeCell ref="D276:G276"/>
    <mergeCell ref="H276:I276"/>
    <mergeCell ref="E277:G277"/>
    <mergeCell ref="H277:I277"/>
    <mergeCell ref="C270:G270"/>
    <mergeCell ref="H270:I270"/>
    <mergeCell ref="C271:C274"/>
    <mergeCell ref="D271:G271"/>
    <mergeCell ref="H271:I271"/>
    <mergeCell ref="D272:D274"/>
    <mergeCell ref="E272:G272"/>
    <mergeCell ref="H272:I272"/>
    <mergeCell ref="E273:G273"/>
    <mergeCell ref="H273:I273"/>
    <mergeCell ref="E266:G266"/>
    <mergeCell ref="H266:I266"/>
    <mergeCell ref="C267:G267"/>
    <mergeCell ref="H267:I267"/>
    <mergeCell ref="C268:C269"/>
    <mergeCell ref="D268:G268"/>
    <mergeCell ref="H268:I268"/>
    <mergeCell ref="E269:G269"/>
    <mergeCell ref="H269:I269"/>
    <mergeCell ref="E262:G262"/>
    <mergeCell ref="H262:I262"/>
    <mergeCell ref="E263:G263"/>
    <mergeCell ref="H263:I263"/>
    <mergeCell ref="A264:B277"/>
    <mergeCell ref="C264:G264"/>
    <mergeCell ref="H264:I264"/>
    <mergeCell ref="C265:C266"/>
    <mergeCell ref="D265:G265"/>
    <mergeCell ref="H265:I265"/>
    <mergeCell ref="E258:G258"/>
    <mergeCell ref="H258:I258"/>
    <mergeCell ref="E259:G259"/>
    <mergeCell ref="H259:I259"/>
    <mergeCell ref="A260:C263"/>
    <mergeCell ref="D260:G260"/>
    <mergeCell ref="H260:I260"/>
    <mergeCell ref="D261:D263"/>
    <mergeCell ref="E261:G261"/>
    <mergeCell ref="H261:I261"/>
    <mergeCell ref="E255:G255"/>
    <mergeCell ref="H255:I255"/>
    <mergeCell ref="E256:G256"/>
    <mergeCell ref="H256:I256"/>
    <mergeCell ref="E257:G257"/>
    <mergeCell ref="H257:I257"/>
    <mergeCell ref="E252:G252"/>
    <mergeCell ref="H252:I252"/>
    <mergeCell ref="E253:G253"/>
    <mergeCell ref="H253:I253"/>
    <mergeCell ref="E254:G254"/>
    <mergeCell ref="H254:I254"/>
    <mergeCell ref="H248:I248"/>
    <mergeCell ref="E249:G249"/>
    <mergeCell ref="H249:I249"/>
    <mergeCell ref="E250:G250"/>
    <mergeCell ref="H250:I250"/>
    <mergeCell ref="E251:G251"/>
    <mergeCell ref="H251:I251"/>
    <mergeCell ref="A244:D259"/>
    <mergeCell ref="E244:G244"/>
    <mergeCell ref="H244:I244"/>
    <mergeCell ref="E245:G245"/>
    <mergeCell ref="H245:I245"/>
    <mergeCell ref="E246:G246"/>
    <mergeCell ref="H246:I246"/>
    <mergeCell ref="E247:G247"/>
    <mergeCell ref="H247:I247"/>
    <mergeCell ref="E248:G248"/>
    <mergeCell ref="E241:G241"/>
    <mergeCell ref="H241:I241"/>
    <mergeCell ref="C242:G242"/>
    <mergeCell ref="H242:I242"/>
    <mergeCell ref="D243:G243"/>
    <mergeCell ref="H243:I243"/>
    <mergeCell ref="C237:C241"/>
    <mergeCell ref="D237:G237"/>
    <mergeCell ref="H237:I237"/>
    <mergeCell ref="D238:D241"/>
    <mergeCell ref="E238:G238"/>
    <mergeCell ref="H238:I238"/>
    <mergeCell ref="E239:G239"/>
    <mergeCell ref="H239:I239"/>
    <mergeCell ref="E240:G240"/>
    <mergeCell ref="H240:I240"/>
    <mergeCell ref="H233:I233"/>
    <mergeCell ref="E234:G234"/>
    <mergeCell ref="H234:I234"/>
    <mergeCell ref="E235:G235"/>
    <mergeCell ref="H235:I235"/>
    <mergeCell ref="C236:G236"/>
    <mergeCell ref="H236:I236"/>
    <mergeCell ref="D229:D235"/>
    <mergeCell ref="E229:G229"/>
    <mergeCell ref="H229:I229"/>
    <mergeCell ref="E230:G230"/>
    <mergeCell ref="H230:I230"/>
    <mergeCell ref="E231:G231"/>
    <mergeCell ref="H231:I231"/>
    <mergeCell ref="E232:G232"/>
    <mergeCell ref="H232:I232"/>
    <mergeCell ref="E233:G233"/>
    <mergeCell ref="E225:G225"/>
    <mergeCell ref="H225:I225"/>
    <mergeCell ref="A226:G226"/>
    <mergeCell ref="H226:I226"/>
    <mergeCell ref="A227:B243"/>
    <mergeCell ref="C227:G227"/>
    <mergeCell ref="H227:I227"/>
    <mergeCell ref="C228:C235"/>
    <mergeCell ref="D228:G228"/>
    <mergeCell ref="H228:I228"/>
    <mergeCell ref="E222:G222"/>
    <mergeCell ref="H222:I222"/>
    <mergeCell ref="E223:G223"/>
    <mergeCell ref="H223:I223"/>
    <mergeCell ref="E224:G224"/>
    <mergeCell ref="H224:I224"/>
    <mergeCell ref="C219:G219"/>
    <mergeCell ref="H219:I219"/>
    <mergeCell ref="D220:G220"/>
    <mergeCell ref="H220:I220"/>
    <mergeCell ref="E221:G221"/>
    <mergeCell ref="H221:I221"/>
    <mergeCell ref="C216:G216"/>
    <mergeCell ref="H216:I216"/>
    <mergeCell ref="C217:C218"/>
    <mergeCell ref="D217:G217"/>
    <mergeCell ref="H217:I217"/>
    <mergeCell ref="E218:G218"/>
    <mergeCell ref="H218:I218"/>
    <mergeCell ref="H211:I211"/>
    <mergeCell ref="E212:G212"/>
    <mergeCell ref="H212:I212"/>
    <mergeCell ref="C213:G213"/>
    <mergeCell ref="H213:I213"/>
    <mergeCell ref="C214:C215"/>
    <mergeCell ref="D214:G214"/>
    <mergeCell ref="H214:I214"/>
    <mergeCell ref="E215:G215"/>
    <mergeCell ref="H215:I215"/>
    <mergeCell ref="H207:I207"/>
    <mergeCell ref="E208:G208"/>
    <mergeCell ref="H208:I208"/>
    <mergeCell ref="C209:G209"/>
    <mergeCell ref="H209:I209"/>
    <mergeCell ref="C210:C212"/>
    <mergeCell ref="D210:G210"/>
    <mergeCell ref="H210:I210"/>
    <mergeCell ref="D211:D212"/>
    <mergeCell ref="E211:G211"/>
    <mergeCell ref="A204:G204"/>
    <mergeCell ref="H204:I204"/>
    <mergeCell ref="A205:B212"/>
    <mergeCell ref="C205:G205"/>
    <mergeCell ref="H205:I205"/>
    <mergeCell ref="C206:C208"/>
    <mergeCell ref="D206:G206"/>
    <mergeCell ref="H206:I206"/>
    <mergeCell ref="D207:D208"/>
    <mergeCell ref="E207:G207"/>
    <mergeCell ref="H200:I200"/>
    <mergeCell ref="D201:G201"/>
    <mergeCell ref="H201:I201"/>
    <mergeCell ref="D202:D203"/>
    <mergeCell ref="E202:G202"/>
    <mergeCell ref="H202:I202"/>
    <mergeCell ref="E203:G203"/>
    <mergeCell ref="H203:I203"/>
    <mergeCell ref="D196:D200"/>
    <mergeCell ref="E196:G196"/>
    <mergeCell ref="H196:I196"/>
    <mergeCell ref="E197:G197"/>
    <mergeCell ref="H197:I197"/>
    <mergeCell ref="E198:G198"/>
    <mergeCell ref="H198:I198"/>
    <mergeCell ref="E199:G199"/>
    <mergeCell ref="H199:I199"/>
    <mergeCell ref="E200:G200"/>
    <mergeCell ref="E192:G192"/>
    <mergeCell ref="H192:I192"/>
    <mergeCell ref="A193:G193"/>
    <mergeCell ref="H193:I193"/>
    <mergeCell ref="A194:B203"/>
    <mergeCell ref="C194:G194"/>
    <mergeCell ref="H194:I194"/>
    <mergeCell ref="C195:C203"/>
    <mergeCell ref="D195:G195"/>
    <mergeCell ref="H195:I195"/>
    <mergeCell ref="E189:G189"/>
    <mergeCell ref="H189:I189"/>
    <mergeCell ref="E190:G190"/>
    <mergeCell ref="H190:I190"/>
    <mergeCell ref="D191:G191"/>
    <mergeCell ref="H191:I191"/>
    <mergeCell ref="A186:D186"/>
    <mergeCell ref="E186:G186"/>
    <mergeCell ref="H186:I186"/>
    <mergeCell ref="A187:B192"/>
    <mergeCell ref="C187:G187"/>
    <mergeCell ref="H187:I187"/>
    <mergeCell ref="C188:C192"/>
    <mergeCell ref="D188:G188"/>
    <mergeCell ref="H188:I188"/>
    <mergeCell ref="D189:D190"/>
    <mergeCell ref="E183:G183"/>
    <mergeCell ref="H183:I183"/>
    <mergeCell ref="E184:G184"/>
    <mergeCell ref="H184:I184"/>
    <mergeCell ref="D185:G185"/>
    <mergeCell ref="H185:I185"/>
    <mergeCell ref="H179:I179"/>
    <mergeCell ref="E180:G180"/>
    <mergeCell ref="H180:I180"/>
    <mergeCell ref="E181:G181"/>
    <mergeCell ref="H181:I181"/>
    <mergeCell ref="E182:G182"/>
    <mergeCell ref="H182:I182"/>
    <mergeCell ref="A176:B185"/>
    <mergeCell ref="C176:G176"/>
    <mergeCell ref="H176:I176"/>
    <mergeCell ref="C177:C185"/>
    <mergeCell ref="D177:G177"/>
    <mergeCell ref="H177:I177"/>
    <mergeCell ref="D178:D184"/>
    <mergeCell ref="E178:G178"/>
    <mergeCell ref="H178:I178"/>
    <mergeCell ref="E179:G179"/>
    <mergeCell ref="D173:G173"/>
    <mergeCell ref="H173:I173"/>
    <mergeCell ref="E174:G174"/>
    <mergeCell ref="H174:I174"/>
    <mergeCell ref="A175:G175"/>
    <mergeCell ref="H175:I175"/>
    <mergeCell ref="E170:G170"/>
    <mergeCell ref="H170:I170"/>
    <mergeCell ref="E171:G171"/>
    <mergeCell ref="H171:I171"/>
    <mergeCell ref="E172:G172"/>
    <mergeCell ref="H172:I172"/>
    <mergeCell ref="C166:G166"/>
    <mergeCell ref="H166:I166"/>
    <mergeCell ref="C167:C174"/>
    <mergeCell ref="D167:G167"/>
    <mergeCell ref="H167:I167"/>
    <mergeCell ref="D168:D172"/>
    <mergeCell ref="E168:G168"/>
    <mergeCell ref="H168:I168"/>
    <mergeCell ref="E169:G169"/>
    <mergeCell ref="H169:I169"/>
    <mergeCell ref="H163:I163"/>
    <mergeCell ref="D164:D165"/>
    <mergeCell ref="E164:G164"/>
    <mergeCell ref="H164:I164"/>
    <mergeCell ref="E165:G165"/>
    <mergeCell ref="H165:I165"/>
    <mergeCell ref="E159:G159"/>
    <mergeCell ref="H159:I159"/>
    <mergeCell ref="C160:G160"/>
    <mergeCell ref="H160:I160"/>
    <mergeCell ref="C161:C165"/>
    <mergeCell ref="D161:G161"/>
    <mergeCell ref="H161:I161"/>
    <mergeCell ref="E162:G162"/>
    <mergeCell ref="H162:I162"/>
    <mergeCell ref="D163:G163"/>
    <mergeCell ref="E155:G155"/>
    <mergeCell ref="H155:I155"/>
    <mergeCell ref="E156:G156"/>
    <mergeCell ref="H156:I156"/>
    <mergeCell ref="A157:B174"/>
    <mergeCell ref="C157:G157"/>
    <mergeCell ref="H157:I157"/>
    <mergeCell ref="C158:C159"/>
    <mergeCell ref="D158:G158"/>
    <mergeCell ref="H158:I158"/>
    <mergeCell ref="E152:G152"/>
    <mergeCell ref="H152:I152"/>
    <mergeCell ref="E153:G153"/>
    <mergeCell ref="H153:I153"/>
    <mergeCell ref="E154:G154"/>
    <mergeCell ref="H154:I154"/>
    <mergeCell ref="E149:G149"/>
    <mergeCell ref="H149:I149"/>
    <mergeCell ref="E150:G150"/>
    <mergeCell ref="H150:I150"/>
    <mergeCell ref="E151:G151"/>
    <mergeCell ref="H151:I151"/>
    <mergeCell ref="E146:G146"/>
    <mergeCell ref="H146:I146"/>
    <mergeCell ref="E147:G147"/>
    <mergeCell ref="H147:I147"/>
    <mergeCell ref="E148:G148"/>
    <mergeCell ref="H148:I148"/>
    <mergeCell ref="E143:G143"/>
    <mergeCell ref="H143:I143"/>
    <mergeCell ref="E144:G144"/>
    <mergeCell ref="H144:I144"/>
    <mergeCell ref="E145:G145"/>
    <mergeCell ref="H145:I145"/>
    <mergeCell ref="E140:G140"/>
    <mergeCell ref="H140:I140"/>
    <mergeCell ref="E141:G141"/>
    <mergeCell ref="H141:I141"/>
    <mergeCell ref="E142:G142"/>
    <mergeCell ref="H142:I142"/>
    <mergeCell ref="E137:G137"/>
    <mergeCell ref="H137:I137"/>
    <mergeCell ref="E138:G138"/>
    <mergeCell ref="H138:I138"/>
    <mergeCell ref="E139:G139"/>
    <mergeCell ref="H139:I139"/>
    <mergeCell ref="E134:G134"/>
    <mergeCell ref="H134:I134"/>
    <mergeCell ref="E135:G135"/>
    <mergeCell ref="H135:I135"/>
    <mergeCell ref="E136:G136"/>
    <mergeCell ref="H136:I136"/>
    <mergeCell ref="E131:G131"/>
    <mergeCell ref="H131:I131"/>
    <mergeCell ref="E132:G132"/>
    <mergeCell ref="H132:I132"/>
    <mergeCell ref="E133:G133"/>
    <mergeCell ref="H133:I133"/>
    <mergeCell ref="E128:G128"/>
    <mergeCell ref="H128:I128"/>
    <mergeCell ref="E129:G129"/>
    <mergeCell ref="H129:I129"/>
    <mergeCell ref="E130:G130"/>
    <mergeCell ref="H130:I130"/>
    <mergeCell ref="E125:G125"/>
    <mergeCell ref="H125:I125"/>
    <mergeCell ref="E126:G126"/>
    <mergeCell ref="H126:I126"/>
    <mergeCell ref="E127:G127"/>
    <mergeCell ref="H127:I127"/>
    <mergeCell ref="E122:G122"/>
    <mergeCell ref="H122:I122"/>
    <mergeCell ref="E123:G123"/>
    <mergeCell ref="H123:I123"/>
    <mergeCell ref="E124:G124"/>
    <mergeCell ref="H124:I124"/>
    <mergeCell ref="E119:G119"/>
    <mergeCell ref="H119:I119"/>
    <mergeCell ref="D120:G120"/>
    <mergeCell ref="H120:I120"/>
    <mergeCell ref="E121:G121"/>
    <mergeCell ref="H121:I121"/>
    <mergeCell ref="H115:I115"/>
    <mergeCell ref="E116:G116"/>
    <mergeCell ref="H116:I116"/>
    <mergeCell ref="E117:G117"/>
    <mergeCell ref="H117:I117"/>
    <mergeCell ref="E118:G118"/>
    <mergeCell ref="H118:I118"/>
    <mergeCell ref="H111:I111"/>
    <mergeCell ref="C112:G112"/>
    <mergeCell ref="H112:I112"/>
    <mergeCell ref="C113:C120"/>
    <mergeCell ref="D113:G113"/>
    <mergeCell ref="H113:I113"/>
    <mergeCell ref="D114:D119"/>
    <mergeCell ref="E114:G114"/>
    <mergeCell ref="H114:I114"/>
    <mergeCell ref="E115:G115"/>
    <mergeCell ref="H107:I107"/>
    <mergeCell ref="C108:G108"/>
    <mergeCell ref="H108:I108"/>
    <mergeCell ref="C109:C111"/>
    <mergeCell ref="D109:G109"/>
    <mergeCell ref="H109:I109"/>
    <mergeCell ref="D110:D111"/>
    <mergeCell ref="E110:G110"/>
    <mergeCell ref="H110:I110"/>
    <mergeCell ref="E111:G111"/>
    <mergeCell ref="E103:G103"/>
    <mergeCell ref="H103:I103"/>
    <mergeCell ref="D104:G104"/>
    <mergeCell ref="H104:I104"/>
    <mergeCell ref="D105:D107"/>
    <mergeCell ref="E105:G105"/>
    <mergeCell ref="H105:I105"/>
    <mergeCell ref="E106:G106"/>
    <mergeCell ref="H106:I106"/>
    <mergeCell ref="E107:G107"/>
    <mergeCell ref="E100:G100"/>
    <mergeCell ref="H100:I100"/>
    <mergeCell ref="E101:G101"/>
    <mergeCell ref="H101:I101"/>
    <mergeCell ref="E102:G102"/>
    <mergeCell ref="H102:I102"/>
    <mergeCell ref="E97:G97"/>
    <mergeCell ref="H97:I97"/>
    <mergeCell ref="E98:G98"/>
    <mergeCell ref="H98:I98"/>
    <mergeCell ref="E99:G99"/>
    <mergeCell ref="H99:I99"/>
    <mergeCell ref="H93:I93"/>
    <mergeCell ref="E94:G94"/>
    <mergeCell ref="H94:I94"/>
    <mergeCell ref="E95:G95"/>
    <mergeCell ref="H95:I95"/>
    <mergeCell ref="E96:G96"/>
    <mergeCell ref="H96:I96"/>
    <mergeCell ref="A90:G90"/>
    <mergeCell ref="H90:I90"/>
    <mergeCell ref="A91:B120"/>
    <mergeCell ref="C91:G91"/>
    <mergeCell ref="H91:I91"/>
    <mergeCell ref="C92:C107"/>
    <mergeCell ref="D92:G92"/>
    <mergeCell ref="H92:I92"/>
    <mergeCell ref="D93:D103"/>
    <mergeCell ref="E93:G93"/>
    <mergeCell ref="H86:I86"/>
    <mergeCell ref="A87:D87"/>
    <mergeCell ref="E87:G87"/>
    <mergeCell ref="H87:I87"/>
    <mergeCell ref="A88:C89"/>
    <mergeCell ref="D88:G88"/>
    <mergeCell ref="H88:I88"/>
    <mergeCell ref="E89:G89"/>
    <mergeCell ref="H89:I89"/>
    <mergeCell ref="A83:B86"/>
    <mergeCell ref="C83:G83"/>
    <mergeCell ref="H83:I83"/>
    <mergeCell ref="C84:C86"/>
    <mergeCell ref="D84:G84"/>
    <mergeCell ref="H84:I84"/>
    <mergeCell ref="D85:D86"/>
    <mergeCell ref="E85:G85"/>
    <mergeCell ref="H85:I85"/>
    <mergeCell ref="E86:G86"/>
    <mergeCell ref="E80:G80"/>
    <mergeCell ref="H80:I80"/>
    <mergeCell ref="E81:G81"/>
    <mergeCell ref="H81:I81"/>
    <mergeCell ref="A82:G82"/>
    <mergeCell ref="H82:I82"/>
    <mergeCell ref="C76:C81"/>
    <mergeCell ref="D76:G76"/>
    <mergeCell ref="H76:I76"/>
    <mergeCell ref="D77:D81"/>
    <mergeCell ref="E77:G77"/>
    <mergeCell ref="H77:I77"/>
    <mergeCell ref="E78:G78"/>
    <mergeCell ref="H78:I78"/>
    <mergeCell ref="E79:G79"/>
    <mergeCell ref="H79:I79"/>
    <mergeCell ref="E73:G73"/>
    <mergeCell ref="H73:I73"/>
    <mergeCell ref="E74:G74"/>
    <mergeCell ref="H74:I74"/>
    <mergeCell ref="C75:G75"/>
    <mergeCell ref="H75:I75"/>
    <mergeCell ref="E70:G70"/>
    <mergeCell ref="H70:I70"/>
    <mergeCell ref="E71:G71"/>
    <mergeCell ref="H71:I71"/>
    <mergeCell ref="D72:G72"/>
    <mergeCell ref="H72:I72"/>
    <mergeCell ref="H66:I66"/>
    <mergeCell ref="E67:G67"/>
    <mergeCell ref="H67:I67"/>
    <mergeCell ref="E68:G68"/>
    <mergeCell ref="H68:I68"/>
    <mergeCell ref="E69:G69"/>
    <mergeCell ref="H69:I69"/>
    <mergeCell ref="D62:D71"/>
    <mergeCell ref="E62:G62"/>
    <mergeCell ref="H62:I62"/>
    <mergeCell ref="E63:G63"/>
    <mergeCell ref="H63:I63"/>
    <mergeCell ref="E64:G64"/>
    <mergeCell ref="H64:I64"/>
    <mergeCell ref="E65:G65"/>
    <mergeCell ref="H65:I65"/>
    <mergeCell ref="E66:G66"/>
    <mergeCell ref="A59:G59"/>
    <mergeCell ref="H59:I59"/>
    <mergeCell ref="C60:G60"/>
    <mergeCell ref="H60:I60"/>
    <mergeCell ref="D61:G61"/>
    <mergeCell ref="H61:I61"/>
    <mergeCell ref="A56:B58"/>
    <mergeCell ref="C56:G56"/>
    <mergeCell ref="H56:I56"/>
    <mergeCell ref="C57:C58"/>
    <mergeCell ref="D57:G57"/>
    <mergeCell ref="H57:I57"/>
    <mergeCell ref="E58:G58"/>
    <mergeCell ref="H58:I58"/>
    <mergeCell ref="E53:G53"/>
    <mergeCell ref="H53:I53"/>
    <mergeCell ref="E54:G54"/>
    <mergeCell ref="H54:I54"/>
    <mergeCell ref="A55:G55"/>
    <mergeCell ref="H55:I55"/>
    <mergeCell ref="C49:G49"/>
    <mergeCell ref="H49:I49"/>
    <mergeCell ref="C50:C54"/>
    <mergeCell ref="D50:G50"/>
    <mergeCell ref="H50:I50"/>
    <mergeCell ref="D51:D54"/>
    <mergeCell ref="E51:G51"/>
    <mergeCell ref="H51:I51"/>
    <mergeCell ref="E52:G52"/>
    <mergeCell ref="H52:I52"/>
    <mergeCell ref="C46:G46"/>
    <mergeCell ref="H46:I46"/>
    <mergeCell ref="C47:C48"/>
    <mergeCell ref="D47:G47"/>
    <mergeCell ref="H47:I47"/>
    <mergeCell ref="E48:G48"/>
    <mergeCell ref="H48:I48"/>
    <mergeCell ref="E42:G42"/>
    <mergeCell ref="H42:I42"/>
    <mergeCell ref="D43:G43"/>
    <mergeCell ref="H43:I43"/>
    <mergeCell ref="D44:D45"/>
    <mergeCell ref="E44:G44"/>
    <mergeCell ref="H44:I44"/>
    <mergeCell ref="E45:G45"/>
    <mergeCell ref="H45:I45"/>
    <mergeCell ref="C38:G38"/>
    <mergeCell ref="H38:I38"/>
    <mergeCell ref="C39:C45"/>
    <mergeCell ref="D39:G39"/>
    <mergeCell ref="H39:I39"/>
    <mergeCell ref="D40:D42"/>
    <mergeCell ref="E40:G40"/>
    <mergeCell ref="H40:I40"/>
    <mergeCell ref="E41:G41"/>
    <mergeCell ref="H41:I41"/>
    <mergeCell ref="C34:C37"/>
    <mergeCell ref="D34:G34"/>
    <mergeCell ref="H34:I34"/>
    <mergeCell ref="E35:G35"/>
    <mergeCell ref="H35:I35"/>
    <mergeCell ref="D36:G36"/>
    <mergeCell ref="H36:I36"/>
    <mergeCell ref="E37:G37"/>
    <mergeCell ref="H37:I37"/>
    <mergeCell ref="A30:B54"/>
    <mergeCell ref="C30:G30"/>
    <mergeCell ref="H30:I30"/>
    <mergeCell ref="C31:C32"/>
    <mergeCell ref="D31:G31"/>
    <mergeCell ref="H31:I31"/>
    <mergeCell ref="E32:G32"/>
    <mergeCell ref="H32:I32"/>
    <mergeCell ref="C33:G33"/>
    <mergeCell ref="H33:I33"/>
    <mergeCell ref="E27:G27"/>
    <mergeCell ref="H27:I27"/>
    <mergeCell ref="A28:D29"/>
    <mergeCell ref="E28:G28"/>
    <mergeCell ref="H28:I28"/>
    <mergeCell ref="E29:G29"/>
    <mergeCell ref="H29:I29"/>
    <mergeCell ref="E24:G24"/>
    <mergeCell ref="H24:I24"/>
    <mergeCell ref="E25:G25"/>
    <mergeCell ref="H25:I25"/>
    <mergeCell ref="E26:G26"/>
    <mergeCell ref="H26:I26"/>
    <mergeCell ref="E21:G21"/>
    <mergeCell ref="H21:I21"/>
    <mergeCell ref="E22:G22"/>
    <mergeCell ref="H22:I22"/>
    <mergeCell ref="E23:G23"/>
    <mergeCell ref="H23:I23"/>
    <mergeCell ref="C17:C27"/>
    <mergeCell ref="D17:G17"/>
    <mergeCell ref="H17:I17"/>
    <mergeCell ref="E18:G18"/>
    <mergeCell ref="H18:I18"/>
    <mergeCell ref="D19:G19"/>
    <mergeCell ref="H19:I19"/>
    <mergeCell ref="D20:D27"/>
    <mergeCell ref="E20:G20"/>
    <mergeCell ref="H20:I20"/>
    <mergeCell ref="D14:G14"/>
    <mergeCell ref="H14:I14"/>
    <mergeCell ref="E15:G15"/>
    <mergeCell ref="H15:I15"/>
    <mergeCell ref="C16:G16"/>
    <mergeCell ref="H16:I16"/>
    <mergeCell ref="D11:D13"/>
    <mergeCell ref="E11:G11"/>
    <mergeCell ref="H11:I11"/>
    <mergeCell ref="E12:G12"/>
    <mergeCell ref="H12:I12"/>
    <mergeCell ref="E13:G13"/>
    <mergeCell ref="H13:I13"/>
    <mergeCell ref="A7:F7"/>
    <mergeCell ref="H7:I7"/>
    <mergeCell ref="A8:G8"/>
    <mergeCell ref="H8:I8"/>
    <mergeCell ref="A9:B27"/>
    <mergeCell ref="C9:G9"/>
    <mergeCell ref="H9:I9"/>
    <mergeCell ref="C10:C15"/>
    <mergeCell ref="D10:G10"/>
    <mergeCell ref="H10:I10"/>
    <mergeCell ref="G1:H1"/>
    <mergeCell ref="K1:L1"/>
    <mergeCell ref="A5:F6"/>
    <mergeCell ref="G5:G6"/>
    <mergeCell ref="H5:I6"/>
    <mergeCell ref="J5:J6"/>
    <mergeCell ref="K5:K6"/>
    <mergeCell ref="L5:L6"/>
  </mergeCells>
  <pageMargins left="0.15748031496062992" right="0.15748031496062992" top="0.47244094488188981" bottom="0.35433070866141736" header="0.11811023622047245" footer="0.11811023622047245"/>
  <pageSetup paperSize="9" scale="70" firstPageNumber="19" orientation="portrait" useFirstPageNumber="1" r:id="rId1"/>
  <headerFooter>
    <oddHeader>&amp;C&amp;"-,Kursywa"Informacja o wykonaniu budżetu Województwa Zachodniopomorskiego za I kwartał 2013 roku&amp;"-,Standardowy"
_____________________________________________________________________________________________________</oddHeader>
    <oddFooter>&amp;C&amp;P</oddFooter>
  </headerFooter>
  <rowBreaks count="4" manualBreakCount="4">
    <brk id="74" max="16383" man="1"/>
    <brk id="301" max="11" man="1"/>
    <brk id="530" max="11" man="1"/>
    <brk id="57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5"/>
  <sheetViews>
    <sheetView view="pageBreakPreview" zoomScale="90" zoomScaleNormal="100" zoomScaleSheetLayoutView="90" workbookViewId="0">
      <pane xSplit="9" ySplit="5" topLeftCell="J6" activePane="bottomRight" state="frozen"/>
      <selection activeCell="E397" sqref="E397:I397"/>
      <selection pane="topRight" activeCell="E397" sqref="E397:I397"/>
      <selection pane="bottomLeft" activeCell="E397" sqref="E397:I397"/>
      <selection pane="bottomRight" activeCell="D49" sqref="D49:I49"/>
    </sheetView>
  </sheetViews>
  <sheetFormatPr defaultRowHeight="15" x14ac:dyDescent="0.25"/>
  <cols>
    <col min="1" max="1" width="2.42578125" style="565" customWidth="1"/>
    <col min="2" max="2" width="1.7109375" style="565" customWidth="1"/>
    <col min="3" max="3" width="4.28515625" style="565" customWidth="1"/>
    <col min="4" max="4" width="3.85546875" style="565" customWidth="1"/>
    <col min="5" max="5" width="2.7109375" style="565" customWidth="1"/>
    <col min="6" max="6" width="2.42578125" style="565" customWidth="1"/>
    <col min="7" max="7" width="1.28515625" style="565" customWidth="1"/>
    <col min="8" max="8" width="7.7109375" style="565" customWidth="1"/>
    <col min="9" max="9" width="51.42578125" style="565" customWidth="1"/>
    <col min="10" max="10" width="14.140625" style="566" customWidth="1"/>
    <col min="11" max="11" width="17" style="566" customWidth="1"/>
    <col min="12" max="12" width="7.28515625" style="567" customWidth="1"/>
    <col min="13" max="14" width="14.42578125" style="565" customWidth="1"/>
    <col min="15" max="15" width="58.7109375" style="574" customWidth="1"/>
    <col min="16" max="16" width="13.42578125" style="162" customWidth="1"/>
    <col min="17" max="17" width="11" style="162" customWidth="1"/>
    <col min="18" max="256" width="9.140625" style="162"/>
    <col min="257" max="257" width="2.42578125" style="162" customWidth="1"/>
    <col min="258" max="258" width="1.7109375" style="162" customWidth="1"/>
    <col min="259" max="259" width="4.28515625" style="162" customWidth="1"/>
    <col min="260" max="260" width="3.85546875" style="162" customWidth="1"/>
    <col min="261" max="261" width="2.7109375" style="162" customWidth="1"/>
    <col min="262" max="262" width="2.42578125" style="162" customWidth="1"/>
    <col min="263" max="263" width="1.28515625" style="162" customWidth="1"/>
    <col min="264" max="264" width="7.7109375" style="162" customWidth="1"/>
    <col min="265" max="265" width="51.42578125" style="162" customWidth="1"/>
    <col min="266" max="266" width="14.140625" style="162" customWidth="1"/>
    <col min="267" max="267" width="17" style="162" customWidth="1"/>
    <col min="268" max="268" width="7.28515625" style="162" customWidth="1"/>
    <col min="269" max="270" width="14.42578125" style="162" customWidth="1"/>
    <col min="271" max="271" width="58.7109375" style="162" customWidth="1"/>
    <col min="272" max="272" width="13.42578125" style="162" customWidth="1"/>
    <col min="273" max="273" width="11" style="162" customWidth="1"/>
    <col min="274" max="512" width="9.140625" style="162"/>
    <col min="513" max="513" width="2.42578125" style="162" customWidth="1"/>
    <col min="514" max="514" width="1.7109375" style="162" customWidth="1"/>
    <col min="515" max="515" width="4.28515625" style="162" customWidth="1"/>
    <col min="516" max="516" width="3.85546875" style="162" customWidth="1"/>
    <col min="517" max="517" width="2.7109375" style="162" customWidth="1"/>
    <col min="518" max="518" width="2.42578125" style="162" customWidth="1"/>
    <col min="519" max="519" width="1.28515625" style="162" customWidth="1"/>
    <col min="520" max="520" width="7.7109375" style="162" customWidth="1"/>
    <col min="521" max="521" width="51.42578125" style="162" customWidth="1"/>
    <col min="522" max="522" width="14.140625" style="162" customWidth="1"/>
    <col min="523" max="523" width="17" style="162" customWidth="1"/>
    <col min="524" max="524" width="7.28515625" style="162" customWidth="1"/>
    <col min="525" max="526" width="14.42578125" style="162" customWidth="1"/>
    <col min="527" max="527" width="58.7109375" style="162" customWidth="1"/>
    <col min="528" max="528" width="13.42578125" style="162" customWidth="1"/>
    <col min="529" max="529" width="11" style="162" customWidth="1"/>
    <col min="530" max="768" width="9.140625" style="162"/>
    <col min="769" max="769" width="2.42578125" style="162" customWidth="1"/>
    <col min="770" max="770" width="1.7109375" style="162" customWidth="1"/>
    <col min="771" max="771" width="4.28515625" style="162" customWidth="1"/>
    <col min="772" max="772" width="3.85546875" style="162" customWidth="1"/>
    <col min="773" max="773" width="2.7109375" style="162" customWidth="1"/>
    <col min="774" max="774" width="2.42578125" style="162" customWidth="1"/>
    <col min="775" max="775" width="1.28515625" style="162" customWidth="1"/>
    <col min="776" max="776" width="7.7109375" style="162" customWidth="1"/>
    <col min="777" max="777" width="51.42578125" style="162" customWidth="1"/>
    <col min="778" max="778" width="14.140625" style="162" customWidth="1"/>
    <col min="779" max="779" width="17" style="162" customWidth="1"/>
    <col min="780" max="780" width="7.28515625" style="162" customWidth="1"/>
    <col min="781" max="782" width="14.42578125" style="162" customWidth="1"/>
    <col min="783" max="783" width="58.7109375" style="162" customWidth="1"/>
    <col min="784" max="784" width="13.42578125" style="162" customWidth="1"/>
    <col min="785" max="785" width="11" style="162" customWidth="1"/>
    <col min="786" max="1024" width="9.140625" style="162"/>
    <col min="1025" max="1025" width="2.42578125" style="162" customWidth="1"/>
    <col min="1026" max="1026" width="1.7109375" style="162" customWidth="1"/>
    <col min="1027" max="1027" width="4.28515625" style="162" customWidth="1"/>
    <col min="1028" max="1028" width="3.85546875" style="162" customWidth="1"/>
    <col min="1029" max="1029" width="2.7109375" style="162" customWidth="1"/>
    <col min="1030" max="1030" width="2.42578125" style="162" customWidth="1"/>
    <col min="1031" max="1031" width="1.28515625" style="162" customWidth="1"/>
    <col min="1032" max="1032" width="7.7109375" style="162" customWidth="1"/>
    <col min="1033" max="1033" width="51.42578125" style="162" customWidth="1"/>
    <col min="1034" max="1034" width="14.140625" style="162" customWidth="1"/>
    <col min="1035" max="1035" width="17" style="162" customWidth="1"/>
    <col min="1036" max="1036" width="7.28515625" style="162" customWidth="1"/>
    <col min="1037" max="1038" width="14.42578125" style="162" customWidth="1"/>
    <col min="1039" max="1039" width="58.7109375" style="162" customWidth="1"/>
    <col min="1040" max="1040" width="13.42578125" style="162" customWidth="1"/>
    <col min="1041" max="1041" width="11" style="162" customWidth="1"/>
    <col min="1042" max="1280" width="9.140625" style="162"/>
    <col min="1281" max="1281" width="2.42578125" style="162" customWidth="1"/>
    <col min="1282" max="1282" width="1.7109375" style="162" customWidth="1"/>
    <col min="1283" max="1283" width="4.28515625" style="162" customWidth="1"/>
    <col min="1284" max="1284" width="3.85546875" style="162" customWidth="1"/>
    <col min="1285" max="1285" width="2.7109375" style="162" customWidth="1"/>
    <col min="1286" max="1286" width="2.42578125" style="162" customWidth="1"/>
    <col min="1287" max="1287" width="1.28515625" style="162" customWidth="1"/>
    <col min="1288" max="1288" width="7.7109375" style="162" customWidth="1"/>
    <col min="1289" max="1289" width="51.42578125" style="162" customWidth="1"/>
    <col min="1290" max="1290" width="14.140625" style="162" customWidth="1"/>
    <col min="1291" max="1291" width="17" style="162" customWidth="1"/>
    <col min="1292" max="1292" width="7.28515625" style="162" customWidth="1"/>
    <col min="1293" max="1294" width="14.42578125" style="162" customWidth="1"/>
    <col min="1295" max="1295" width="58.7109375" style="162" customWidth="1"/>
    <col min="1296" max="1296" width="13.42578125" style="162" customWidth="1"/>
    <col min="1297" max="1297" width="11" style="162" customWidth="1"/>
    <col min="1298" max="1536" width="9.140625" style="162"/>
    <col min="1537" max="1537" width="2.42578125" style="162" customWidth="1"/>
    <col min="1538" max="1538" width="1.7109375" style="162" customWidth="1"/>
    <col min="1539" max="1539" width="4.28515625" style="162" customWidth="1"/>
    <col min="1540" max="1540" width="3.85546875" style="162" customWidth="1"/>
    <col min="1541" max="1541" width="2.7109375" style="162" customWidth="1"/>
    <col min="1542" max="1542" width="2.42578125" style="162" customWidth="1"/>
    <col min="1543" max="1543" width="1.28515625" style="162" customWidth="1"/>
    <col min="1544" max="1544" width="7.7109375" style="162" customWidth="1"/>
    <col min="1545" max="1545" width="51.42578125" style="162" customWidth="1"/>
    <col min="1546" max="1546" width="14.140625" style="162" customWidth="1"/>
    <col min="1547" max="1547" width="17" style="162" customWidth="1"/>
    <col min="1548" max="1548" width="7.28515625" style="162" customWidth="1"/>
    <col min="1549" max="1550" width="14.42578125" style="162" customWidth="1"/>
    <col min="1551" max="1551" width="58.7109375" style="162" customWidth="1"/>
    <col min="1552" max="1552" width="13.42578125" style="162" customWidth="1"/>
    <col min="1553" max="1553" width="11" style="162" customWidth="1"/>
    <col min="1554" max="1792" width="9.140625" style="162"/>
    <col min="1793" max="1793" width="2.42578125" style="162" customWidth="1"/>
    <col min="1794" max="1794" width="1.7109375" style="162" customWidth="1"/>
    <col min="1795" max="1795" width="4.28515625" style="162" customWidth="1"/>
    <col min="1796" max="1796" width="3.85546875" style="162" customWidth="1"/>
    <col min="1797" max="1797" width="2.7109375" style="162" customWidth="1"/>
    <col min="1798" max="1798" width="2.42578125" style="162" customWidth="1"/>
    <col min="1799" max="1799" width="1.28515625" style="162" customWidth="1"/>
    <col min="1800" max="1800" width="7.7109375" style="162" customWidth="1"/>
    <col min="1801" max="1801" width="51.42578125" style="162" customWidth="1"/>
    <col min="1802" max="1802" width="14.140625" style="162" customWidth="1"/>
    <col min="1803" max="1803" width="17" style="162" customWidth="1"/>
    <col min="1804" max="1804" width="7.28515625" style="162" customWidth="1"/>
    <col min="1805" max="1806" width="14.42578125" style="162" customWidth="1"/>
    <col min="1807" max="1807" width="58.7109375" style="162" customWidth="1"/>
    <col min="1808" max="1808" width="13.42578125" style="162" customWidth="1"/>
    <col min="1809" max="1809" width="11" style="162" customWidth="1"/>
    <col min="1810" max="2048" width="9.140625" style="162"/>
    <col min="2049" max="2049" width="2.42578125" style="162" customWidth="1"/>
    <col min="2050" max="2050" width="1.7109375" style="162" customWidth="1"/>
    <col min="2051" max="2051" width="4.28515625" style="162" customWidth="1"/>
    <col min="2052" max="2052" width="3.85546875" style="162" customWidth="1"/>
    <col min="2053" max="2053" width="2.7109375" style="162" customWidth="1"/>
    <col min="2054" max="2054" width="2.42578125" style="162" customWidth="1"/>
    <col min="2055" max="2055" width="1.28515625" style="162" customWidth="1"/>
    <col min="2056" max="2056" width="7.7109375" style="162" customWidth="1"/>
    <col min="2057" max="2057" width="51.42578125" style="162" customWidth="1"/>
    <col min="2058" max="2058" width="14.140625" style="162" customWidth="1"/>
    <col min="2059" max="2059" width="17" style="162" customWidth="1"/>
    <col min="2060" max="2060" width="7.28515625" style="162" customWidth="1"/>
    <col min="2061" max="2062" width="14.42578125" style="162" customWidth="1"/>
    <col min="2063" max="2063" width="58.7109375" style="162" customWidth="1"/>
    <col min="2064" max="2064" width="13.42578125" style="162" customWidth="1"/>
    <col min="2065" max="2065" width="11" style="162" customWidth="1"/>
    <col min="2066" max="2304" width="9.140625" style="162"/>
    <col min="2305" max="2305" width="2.42578125" style="162" customWidth="1"/>
    <col min="2306" max="2306" width="1.7109375" style="162" customWidth="1"/>
    <col min="2307" max="2307" width="4.28515625" style="162" customWidth="1"/>
    <col min="2308" max="2308" width="3.85546875" style="162" customWidth="1"/>
    <col min="2309" max="2309" width="2.7109375" style="162" customWidth="1"/>
    <col min="2310" max="2310" width="2.42578125" style="162" customWidth="1"/>
    <col min="2311" max="2311" width="1.28515625" style="162" customWidth="1"/>
    <col min="2312" max="2312" width="7.7109375" style="162" customWidth="1"/>
    <col min="2313" max="2313" width="51.42578125" style="162" customWidth="1"/>
    <col min="2314" max="2314" width="14.140625" style="162" customWidth="1"/>
    <col min="2315" max="2315" width="17" style="162" customWidth="1"/>
    <col min="2316" max="2316" width="7.28515625" style="162" customWidth="1"/>
    <col min="2317" max="2318" width="14.42578125" style="162" customWidth="1"/>
    <col min="2319" max="2319" width="58.7109375" style="162" customWidth="1"/>
    <col min="2320" max="2320" width="13.42578125" style="162" customWidth="1"/>
    <col min="2321" max="2321" width="11" style="162" customWidth="1"/>
    <col min="2322" max="2560" width="9.140625" style="162"/>
    <col min="2561" max="2561" width="2.42578125" style="162" customWidth="1"/>
    <col min="2562" max="2562" width="1.7109375" style="162" customWidth="1"/>
    <col min="2563" max="2563" width="4.28515625" style="162" customWidth="1"/>
    <col min="2564" max="2564" width="3.85546875" style="162" customWidth="1"/>
    <col min="2565" max="2565" width="2.7109375" style="162" customWidth="1"/>
    <col min="2566" max="2566" width="2.42578125" style="162" customWidth="1"/>
    <col min="2567" max="2567" width="1.28515625" style="162" customWidth="1"/>
    <col min="2568" max="2568" width="7.7109375" style="162" customWidth="1"/>
    <col min="2569" max="2569" width="51.42578125" style="162" customWidth="1"/>
    <col min="2570" max="2570" width="14.140625" style="162" customWidth="1"/>
    <col min="2571" max="2571" width="17" style="162" customWidth="1"/>
    <col min="2572" max="2572" width="7.28515625" style="162" customWidth="1"/>
    <col min="2573" max="2574" width="14.42578125" style="162" customWidth="1"/>
    <col min="2575" max="2575" width="58.7109375" style="162" customWidth="1"/>
    <col min="2576" max="2576" width="13.42578125" style="162" customWidth="1"/>
    <col min="2577" max="2577" width="11" style="162" customWidth="1"/>
    <col min="2578" max="2816" width="9.140625" style="162"/>
    <col min="2817" max="2817" width="2.42578125" style="162" customWidth="1"/>
    <col min="2818" max="2818" width="1.7109375" style="162" customWidth="1"/>
    <col min="2819" max="2819" width="4.28515625" style="162" customWidth="1"/>
    <col min="2820" max="2820" width="3.85546875" style="162" customWidth="1"/>
    <col min="2821" max="2821" width="2.7109375" style="162" customWidth="1"/>
    <col min="2822" max="2822" width="2.42578125" style="162" customWidth="1"/>
    <col min="2823" max="2823" width="1.28515625" style="162" customWidth="1"/>
    <col min="2824" max="2824" width="7.7109375" style="162" customWidth="1"/>
    <col min="2825" max="2825" width="51.42578125" style="162" customWidth="1"/>
    <col min="2826" max="2826" width="14.140625" style="162" customWidth="1"/>
    <col min="2827" max="2827" width="17" style="162" customWidth="1"/>
    <col min="2828" max="2828" width="7.28515625" style="162" customWidth="1"/>
    <col min="2829" max="2830" width="14.42578125" style="162" customWidth="1"/>
    <col min="2831" max="2831" width="58.7109375" style="162" customWidth="1"/>
    <col min="2832" max="2832" width="13.42578125" style="162" customWidth="1"/>
    <col min="2833" max="2833" width="11" style="162" customWidth="1"/>
    <col min="2834" max="3072" width="9.140625" style="162"/>
    <col min="3073" max="3073" width="2.42578125" style="162" customWidth="1"/>
    <col min="3074" max="3074" width="1.7109375" style="162" customWidth="1"/>
    <col min="3075" max="3075" width="4.28515625" style="162" customWidth="1"/>
    <col min="3076" max="3076" width="3.85546875" style="162" customWidth="1"/>
    <col min="3077" max="3077" width="2.7109375" style="162" customWidth="1"/>
    <col min="3078" max="3078" width="2.42578125" style="162" customWidth="1"/>
    <col min="3079" max="3079" width="1.28515625" style="162" customWidth="1"/>
    <col min="3080" max="3080" width="7.7109375" style="162" customWidth="1"/>
    <col min="3081" max="3081" width="51.42578125" style="162" customWidth="1"/>
    <col min="3082" max="3082" width="14.140625" style="162" customWidth="1"/>
    <col min="3083" max="3083" width="17" style="162" customWidth="1"/>
    <col min="3084" max="3084" width="7.28515625" style="162" customWidth="1"/>
    <col min="3085" max="3086" width="14.42578125" style="162" customWidth="1"/>
    <col min="3087" max="3087" width="58.7109375" style="162" customWidth="1"/>
    <col min="3088" max="3088" width="13.42578125" style="162" customWidth="1"/>
    <col min="3089" max="3089" width="11" style="162" customWidth="1"/>
    <col min="3090" max="3328" width="9.140625" style="162"/>
    <col min="3329" max="3329" width="2.42578125" style="162" customWidth="1"/>
    <col min="3330" max="3330" width="1.7109375" style="162" customWidth="1"/>
    <col min="3331" max="3331" width="4.28515625" style="162" customWidth="1"/>
    <col min="3332" max="3332" width="3.85546875" style="162" customWidth="1"/>
    <col min="3333" max="3333" width="2.7109375" style="162" customWidth="1"/>
    <col min="3334" max="3334" width="2.42578125" style="162" customWidth="1"/>
    <col min="3335" max="3335" width="1.28515625" style="162" customWidth="1"/>
    <col min="3336" max="3336" width="7.7109375" style="162" customWidth="1"/>
    <col min="3337" max="3337" width="51.42578125" style="162" customWidth="1"/>
    <col min="3338" max="3338" width="14.140625" style="162" customWidth="1"/>
    <col min="3339" max="3339" width="17" style="162" customWidth="1"/>
    <col min="3340" max="3340" width="7.28515625" style="162" customWidth="1"/>
    <col min="3341" max="3342" width="14.42578125" style="162" customWidth="1"/>
    <col min="3343" max="3343" width="58.7109375" style="162" customWidth="1"/>
    <col min="3344" max="3344" width="13.42578125" style="162" customWidth="1"/>
    <col min="3345" max="3345" width="11" style="162" customWidth="1"/>
    <col min="3346" max="3584" width="9.140625" style="162"/>
    <col min="3585" max="3585" width="2.42578125" style="162" customWidth="1"/>
    <col min="3586" max="3586" width="1.7109375" style="162" customWidth="1"/>
    <col min="3587" max="3587" width="4.28515625" style="162" customWidth="1"/>
    <col min="3588" max="3588" width="3.85546875" style="162" customWidth="1"/>
    <col min="3589" max="3589" width="2.7109375" style="162" customWidth="1"/>
    <col min="3590" max="3590" width="2.42578125" style="162" customWidth="1"/>
    <col min="3591" max="3591" width="1.28515625" style="162" customWidth="1"/>
    <col min="3592" max="3592" width="7.7109375" style="162" customWidth="1"/>
    <col min="3593" max="3593" width="51.42578125" style="162" customWidth="1"/>
    <col min="3594" max="3594" width="14.140625" style="162" customWidth="1"/>
    <col min="3595" max="3595" width="17" style="162" customWidth="1"/>
    <col min="3596" max="3596" width="7.28515625" style="162" customWidth="1"/>
    <col min="3597" max="3598" width="14.42578125" style="162" customWidth="1"/>
    <col min="3599" max="3599" width="58.7109375" style="162" customWidth="1"/>
    <col min="3600" max="3600" width="13.42578125" style="162" customWidth="1"/>
    <col min="3601" max="3601" width="11" style="162" customWidth="1"/>
    <col min="3602" max="3840" width="9.140625" style="162"/>
    <col min="3841" max="3841" width="2.42578125" style="162" customWidth="1"/>
    <col min="3842" max="3842" width="1.7109375" style="162" customWidth="1"/>
    <col min="3843" max="3843" width="4.28515625" style="162" customWidth="1"/>
    <col min="3844" max="3844" width="3.85546875" style="162" customWidth="1"/>
    <col min="3845" max="3845" width="2.7109375" style="162" customWidth="1"/>
    <col min="3846" max="3846" width="2.42578125" style="162" customWidth="1"/>
    <col min="3847" max="3847" width="1.28515625" style="162" customWidth="1"/>
    <col min="3848" max="3848" width="7.7109375" style="162" customWidth="1"/>
    <col min="3849" max="3849" width="51.42578125" style="162" customWidth="1"/>
    <col min="3850" max="3850" width="14.140625" style="162" customWidth="1"/>
    <col min="3851" max="3851" width="17" style="162" customWidth="1"/>
    <col min="3852" max="3852" width="7.28515625" style="162" customWidth="1"/>
    <col min="3853" max="3854" width="14.42578125" style="162" customWidth="1"/>
    <col min="3855" max="3855" width="58.7109375" style="162" customWidth="1"/>
    <col min="3856" max="3856" width="13.42578125" style="162" customWidth="1"/>
    <col min="3857" max="3857" width="11" style="162" customWidth="1"/>
    <col min="3858" max="4096" width="9.140625" style="162"/>
    <col min="4097" max="4097" width="2.42578125" style="162" customWidth="1"/>
    <col min="4098" max="4098" width="1.7109375" style="162" customWidth="1"/>
    <col min="4099" max="4099" width="4.28515625" style="162" customWidth="1"/>
    <col min="4100" max="4100" width="3.85546875" style="162" customWidth="1"/>
    <col min="4101" max="4101" width="2.7109375" style="162" customWidth="1"/>
    <col min="4102" max="4102" width="2.42578125" style="162" customWidth="1"/>
    <col min="4103" max="4103" width="1.28515625" style="162" customWidth="1"/>
    <col min="4104" max="4104" width="7.7109375" style="162" customWidth="1"/>
    <col min="4105" max="4105" width="51.42578125" style="162" customWidth="1"/>
    <col min="4106" max="4106" width="14.140625" style="162" customWidth="1"/>
    <col min="4107" max="4107" width="17" style="162" customWidth="1"/>
    <col min="4108" max="4108" width="7.28515625" style="162" customWidth="1"/>
    <col min="4109" max="4110" width="14.42578125" style="162" customWidth="1"/>
    <col min="4111" max="4111" width="58.7109375" style="162" customWidth="1"/>
    <col min="4112" max="4112" width="13.42578125" style="162" customWidth="1"/>
    <col min="4113" max="4113" width="11" style="162" customWidth="1"/>
    <col min="4114" max="4352" width="9.140625" style="162"/>
    <col min="4353" max="4353" width="2.42578125" style="162" customWidth="1"/>
    <col min="4354" max="4354" width="1.7109375" style="162" customWidth="1"/>
    <col min="4355" max="4355" width="4.28515625" style="162" customWidth="1"/>
    <col min="4356" max="4356" width="3.85546875" style="162" customWidth="1"/>
    <col min="4357" max="4357" width="2.7109375" style="162" customWidth="1"/>
    <col min="4358" max="4358" width="2.42578125" style="162" customWidth="1"/>
    <col min="4359" max="4359" width="1.28515625" style="162" customWidth="1"/>
    <col min="4360" max="4360" width="7.7109375" style="162" customWidth="1"/>
    <col min="4361" max="4361" width="51.42578125" style="162" customWidth="1"/>
    <col min="4362" max="4362" width="14.140625" style="162" customWidth="1"/>
    <col min="4363" max="4363" width="17" style="162" customWidth="1"/>
    <col min="4364" max="4364" width="7.28515625" style="162" customWidth="1"/>
    <col min="4365" max="4366" width="14.42578125" style="162" customWidth="1"/>
    <col min="4367" max="4367" width="58.7109375" style="162" customWidth="1"/>
    <col min="4368" max="4368" width="13.42578125" style="162" customWidth="1"/>
    <col min="4369" max="4369" width="11" style="162" customWidth="1"/>
    <col min="4370" max="4608" width="9.140625" style="162"/>
    <col min="4609" max="4609" width="2.42578125" style="162" customWidth="1"/>
    <col min="4610" max="4610" width="1.7109375" style="162" customWidth="1"/>
    <col min="4611" max="4611" width="4.28515625" style="162" customWidth="1"/>
    <col min="4612" max="4612" width="3.85546875" style="162" customWidth="1"/>
    <col min="4613" max="4613" width="2.7109375" style="162" customWidth="1"/>
    <col min="4614" max="4614" width="2.42578125" style="162" customWidth="1"/>
    <col min="4615" max="4615" width="1.28515625" style="162" customWidth="1"/>
    <col min="4616" max="4616" width="7.7109375" style="162" customWidth="1"/>
    <col min="4617" max="4617" width="51.42578125" style="162" customWidth="1"/>
    <col min="4618" max="4618" width="14.140625" style="162" customWidth="1"/>
    <col min="4619" max="4619" width="17" style="162" customWidth="1"/>
    <col min="4620" max="4620" width="7.28515625" style="162" customWidth="1"/>
    <col min="4621" max="4622" width="14.42578125" style="162" customWidth="1"/>
    <col min="4623" max="4623" width="58.7109375" style="162" customWidth="1"/>
    <col min="4624" max="4624" width="13.42578125" style="162" customWidth="1"/>
    <col min="4625" max="4625" width="11" style="162" customWidth="1"/>
    <col min="4626" max="4864" width="9.140625" style="162"/>
    <col min="4865" max="4865" width="2.42578125" style="162" customWidth="1"/>
    <col min="4866" max="4866" width="1.7109375" style="162" customWidth="1"/>
    <col min="4867" max="4867" width="4.28515625" style="162" customWidth="1"/>
    <col min="4868" max="4868" width="3.85546875" style="162" customWidth="1"/>
    <col min="4869" max="4869" width="2.7109375" style="162" customWidth="1"/>
    <col min="4870" max="4870" width="2.42578125" style="162" customWidth="1"/>
    <col min="4871" max="4871" width="1.28515625" style="162" customWidth="1"/>
    <col min="4872" max="4872" width="7.7109375" style="162" customWidth="1"/>
    <col min="4873" max="4873" width="51.42578125" style="162" customWidth="1"/>
    <col min="4874" max="4874" width="14.140625" style="162" customWidth="1"/>
    <col min="4875" max="4875" width="17" style="162" customWidth="1"/>
    <col min="4876" max="4876" width="7.28515625" style="162" customWidth="1"/>
    <col min="4877" max="4878" width="14.42578125" style="162" customWidth="1"/>
    <col min="4879" max="4879" width="58.7109375" style="162" customWidth="1"/>
    <col min="4880" max="4880" width="13.42578125" style="162" customWidth="1"/>
    <col min="4881" max="4881" width="11" style="162" customWidth="1"/>
    <col min="4882" max="5120" width="9.140625" style="162"/>
    <col min="5121" max="5121" width="2.42578125" style="162" customWidth="1"/>
    <col min="5122" max="5122" width="1.7109375" style="162" customWidth="1"/>
    <col min="5123" max="5123" width="4.28515625" style="162" customWidth="1"/>
    <col min="5124" max="5124" width="3.85546875" style="162" customWidth="1"/>
    <col min="5125" max="5125" width="2.7109375" style="162" customWidth="1"/>
    <col min="5126" max="5126" width="2.42578125" style="162" customWidth="1"/>
    <col min="5127" max="5127" width="1.28515625" style="162" customWidth="1"/>
    <col min="5128" max="5128" width="7.7109375" style="162" customWidth="1"/>
    <col min="5129" max="5129" width="51.42578125" style="162" customWidth="1"/>
    <col min="5130" max="5130" width="14.140625" style="162" customWidth="1"/>
    <col min="5131" max="5131" width="17" style="162" customWidth="1"/>
    <col min="5132" max="5132" width="7.28515625" style="162" customWidth="1"/>
    <col min="5133" max="5134" width="14.42578125" style="162" customWidth="1"/>
    <col min="5135" max="5135" width="58.7109375" style="162" customWidth="1"/>
    <col min="5136" max="5136" width="13.42578125" style="162" customWidth="1"/>
    <col min="5137" max="5137" width="11" style="162" customWidth="1"/>
    <col min="5138" max="5376" width="9.140625" style="162"/>
    <col min="5377" max="5377" width="2.42578125" style="162" customWidth="1"/>
    <col min="5378" max="5378" width="1.7109375" style="162" customWidth="1"/>
    <col min="5379" max="5379" width="4.28515625" style="162" customWidth="1"/>
    <col min="5380" max="5380" width="3.85546875" style="162" customWidth="1"/>
    <col min="5381" max="5381" width="2.7109375" style="162" customWidth="1"/>
    <col min="5382" max="5382" width="2.42578125" style="162" customWidth="1"/>
    <col min="5383" max="5383" width="1.28515625" style="162" customWidth="1"/>
    <col min="5384" max="5384" width="7.7109375" style="162" customWidth="1"/>
    <col min="5385" max="5385" width="51.42578125" style="162" customWidth="1"/>
    <col min="5386" max="5386" width="14.140625" style="162" customWidth="1"/>
    <col min="5387" max="5387" width="17" style="162" customWidth="1"/>
    <col min="5388" max="5388" width="7.28515625" style="162" customWidth="1"/>
    <col min="5389" max="5390" width="14.42578125" style="162" customWidth="1"/>
    <col min="5391" max="5391" width="58.7109375" style="162" customWidth="1"/>
    <col min="5392" max="5392" width="13.42578125" style="162" customWidth="1"/>
    <col min="5393" max="5393" width="11" style="162" customWidth="1"/>
    <col min="5394" max="5632" width="9.140625" style="162"/>
    <col min="5633" max="5633" width="2.42578125" style="162" customWidth="1"/>
    <col min="5634" max="5634" width="1.7109375" style="162" customWidth="1"/>
    <col min="5635" max="5635" width="4.28515625" style="162" customWidth="1"/>
    <col min="5636" max="5636" width="3.85546875" style="162" customWidth="1"/>
    <col min="5637" max="5637" width="2.7109375" style="162" customWidth="1"/>
    <col min="5638" max="5638" width="2.42578125" style="162" customWidth="1"/>
    <col min="5639" max="5639" width="1.28515625" style="162" customWidth="1"/>
    <col min="5640" max="5640" width="7.7109375" style="162" customWidth="1"/>
    <col min="5641" max="5641" width="51.42578125" style="162" customWidth="1"/>
    <col min="5642" max="5642" width="14.140625" style="162" customWidth="1"/>
    <col min="5643" max="5643" width="17" style="162" customWidth="1"/>
    <col min="5644" max="5644" width="7.28515625" style="162" customWidth="1"/>
    <col min="5645" max="5646" width="14.42578125" style="162" customWidth="1"/>
    <col min="5647" max="5647" width="58.7109375" style="162" customWidth="1"/>
    <col min="5648" max="5648" width="13.42578125" style="162" customWidth="1"/>
    <col min="5649" max="5649" width="11" style="162" customWidth="1"/>
    <col min="5650" max="5888" width="9.140625" style="162"/>
    <col min="5889" max="5889" width="2.42578125" style="162" customWidth="1"/>
    <col min="5890" max="5890" width="1.7109375" style="162" customWidth="1"/>
    <col min="5891" max="5891" width="4.28515625" style="162" customWidth="1"/>
    <col min="5892" max="5892" width="3.85546875" style="162" customWidth="1"/>
    <col min="5893" max="5893" width="2.7109375" style="162" customWidth="1"/>
    <col min="5894" max="5894" width="2.42578125" style="162" customWidth="1"/>
    <col min="5895" max="5895" width="1.28515625" style="162" customWidth="1"/>
    <col min="5896" max="5896" width="7.7109375" style="162" customWidth="1"/>
    <col min="5897" max="5897" width="51.42578125" style="162" customWidth="1"/>
    <col min="5898" max="5898" width="14.140625" style="162" customWidth="1"/>
    <col min="5899" max="5899" width="17" style="162" customWidth="1"/>
    <col min="5900" max="5900" width="7.28515625" style="162" customWidth="1"/>
    <col min="5901" max="5902" width="14.42578125" style="162" customWidth="1"/>
    <col min="5903" max="5903" width="58.7109375" style="162" customWidth="1"/>
    <col min="5904" max="5904" width="13.42578125" style="162" customWidth="1"/>
    <col min="5905" max="5905" width="11" style="162" customWidth="1"/>
    <col min="5906" max="6144" width="9.140625" style="162"/>
    <col min="6145" max="6145" width="2.42578125" style="162" customWidth="1"/>
    <col min="6146" max="6146" width="1.7109375" style="162" customWidth="1"/>
    <col min="6147" max="6147" width="4.28515625" style="162" customWidth="1"/>
    <col min="6148" max="6148" width="3.85546875" style="162" customWidth="1"/>
    <col min="6149" max="6149" width="2.7109375" style="162" customWidth="1"/>
    <col min="6150" max="6150" width="2.42578125" style="162" customWidth="1"/>
    <col min="6151" max="6151" width="1.28515625" style="162" customWidth="1"/>
    <col min="6152" max="6152" width="7.7109375" style="162" customWidth="1"/>
    <col min="6153" max="6153" width="51.42578125" style="162" customWidth="1"/>
    <col min="6154" max="6154" width="14.140625" style="162" customWidth="1"/>
    <col min="6155" max="6155" width="17" style="162" customWidth="1"/>
    <col min="6156" max="6156" width="7.28515625" style="162" customWidth="1"/>
    <col min="6157" max="6158" width="14.42578125" style="162" customWidth="1"/>
    <col min="6159" max="6159" width="58.7109375" style="162" customWidth="1"/>
    <col min="6160" max="6160" width="13.42578125" style="162" customWidth="1"/>
    <col min="6161" max="6161" width="11" style="162" customWidth="1"/>
    <col min="6162" max="6400" width="9.140625" style="162"/>
    <col min="6401" max="6401" width="2.42578125" style="162" customWidth="1"/>
    <col min="6402" max="6402" width="1.7109375" style="162" customWidth="1"/>
    <col min="6403" max="6403" width="4.28515625" style="162" customWidth="1"/>
    <col min="6404" max="6404" width="3.85546875" style="162" customWidth="1"/>
    <col min="6405" max="6405" width="2.7109375" style="162" customWidth="1"/>
    <col min="6406" max="6406" width="2.42578125" style="162" customWidth="1"/>
    <col min="6407" max="6407" width="1.28515625" style="162" customWidth="1"/>
    <col min="6408" max="6408" width="7.7109375" style="162" customWidth="1"/>
    <col min="6409" max="6409" width="51.42578125" style="162" customWidth="1"/>
    <col min="6410" max="6410" width="14.140625" style="162" customWidth="1"/>
    <col min="6411" max="6411" width="17" style="162" customWidth="1"/>
    <col min="6412" max="6412" width="7.28515625" style="162" customWidth="1"/>
    <col min="6413" max="6414" width="14.42578125" style="162" customWidth="1"/>
    <col min="6415" max="6415" width="58.7109375" style="162" customWidth="1"/>
    <col min="6416" max="6416" width="13.42578125" style="162" customWidth="1"/>
    <col min="6417" max="6417" width="11" style="162" customWidth="1"/>
    <col min="6418" max="6656" width="9.140625" style="162"/>
    <col min="6657" max="6657" width="2.42578125" style="162" customWidth="1"/>
    <col min="6658" max="6658" width="1.7109375" style="162" customWidth="1"/>
    <col min="6659" max="6659" width="4.28515625" style="162" customWidth="1"/>
    <col min="6660" max="6660" width="3.85546875" style="162" customWidth="1"/>
    <col min="6661" max="6661" width="2.7109375" style="162" customWidth="1"/>
    <col min="6662" max="6662" width="2.42578125" style="162" customWidth="1"/>
    <col min="6663" max="6663" width="1.28515625" style="162" customWidth="1"/>
    <col min="6664" max="6664" width="7.7109375" style="162" customWidth="1"/>
    <col min="6665" max="6665" width="51.42578125" style="162" customWidth="1"/>
    <col min="6666" max="6666" width="14.140625" style="162" customWidth="1"/>
    <col min="6667" max="6667" width="17" style="162" customWidth="1"/>
    <col min="6668" max="6668" width="7.28515625" style="162" customWidth="1"/>
    <col min="6669" max="6670" width="14.42578125" style="162" customWidth="1"/>
    <col min="6671" max="6671" width="58.7109375" style="162" customWidth="1"/>
    <col min="6672" max="6672" width="13.42578125" style="162" customWidth="1"/>
    <col min="6673" max="6673" width="11" style="162" customWidth="1"/>
    <col min="6674" max="6912" width="9.140625" style="162"/>
    <col min="6913" max="6913" width="2.42578125" style="162" customWidth="1"/>
    <col min="6914" max="6914" width="1.7109375" style="162" customWidth="1"/>
    <col min="6915" max="6915" width="4.28515625" style="162" customWidth="1"/>
    <col min="6916" max="6916" width="3.85546875" style="162" customWidth="1"/>
    <col min="6917" max="6917" width="2.7109375" style="162" customWidth="1"/>
    <col min="6918" max="6918" width="2.42578125" style="162" customWidth="1"/>
    <col min="6919" max="6919" width="1.28515625" style="162" customWidth="1"/>
    <col min="6920" max="6920" width="7.7109375" style="162" customWidth="1"/>
    <col min="6921" max="6921" width="51.42578125" style="162" customWidth="1"/>
    <col min="6922" max="6922" width="14.140625" style="162" customWidth="1"/>
    <col min="6923" max="6923" width="17" style="162" customWidth="1"/>
    <col min="6924" max="6924" width="7.28515625" style="162" customWidth="1"/>
    <col min="6925" max="6926" width="14.42578125" style="162" customWidth="1"/>
    <col min="6927" max="6927" width="58.7109375" style="162" customWidth="1"/>
    <col min="6928" max="6928" width="13.42578125" style="162" customWidth="1"/>
    <col min="6929" max="6929" width="11" style="162" customWidth="1"/>
    <col min="6930" max="7168" width="9.140625" style="162"/>
    <col min="7169" max="7169" width="2.42578125" style="162" customWidth="1"/>
    <col min="7170" max="7170" width="1.7109375" style="162" customWidth="1"/>
    <col min="7171" max="7171" width="4.28515625" style="162" customWidth="1"/>
    <col min="7172" max="7172" width="3.85546875" style="162" customWidth="1"/>
    <col min="7173" max="7173" width="2.7109375" style="162" customWidth="1"/>
    <col min="7174" max="7174" width="2.42578125" style="162" customWidth="1"/>
    <col min="7175" max="7175" width="1.28515625" style="162" customWidth="1"/>
    <col min="7176" max="7176" width="7.7109375" style="162" customWidth="1"/>
    <col min="7177" max="7177" width="51.42578125" style="162" customWidth="1"/>
    <col min="7178" max="7178" width="14.140625" style="162" customWidth="1"/>
    <col min="7179" max="7179" width="17" style="162" customWidth="1"/>
    <col min="7180" max="7180" width="7.28515625" style="162" customWidth="1"/>
    <col min="7181" max="7182" width="14.42578125" style="162" customWidth="1"/>
    <col min="7183" max="7183" width="58.7109375" style="162" customWidth="1"/>
    <col min="7184" max="7184" width="13.42578125" style="162" customWidth="1"/>
    <col min="7185" max="7185" width="11" style="162" customWidth="1"/>
    <col min="7186" max="7424" width="9.140625" style="162"/>
    <col min="7425" max="7425" width="2.42578125" style="162" customWidth="1"/>
    <col min="7426" max="7426" width="1.7109375" style="162" customWidth="1"/>
    <col min="7427" max="7427" width="4.28515625" style="162" customWidth="1"/>
    <col min="7428" max="7428" width="3.85546875" style="162" customWidth="1"/>
    <col min="7429" max="7429" width="2.7109375" style="162" customWidth="1"/>
    <col min="7430" max="7430" width="2.42578125" style="162" customWidth="1"/>
    <col min="7431" max="7431" width="1.28515625" style="162" customWidth="1"/>
    <col min="7432" max="7432" width="7.7109375" style="162" customWidth="1"/>
    <col min="7433" max="7433" width="51.42578125" style="162" customWidth="1"/>
    <col min="7434" max="7434" width="14.140625" style="162" customWidth="1"/>
    <col min="7435" max="7435" width="17" style="162" customWidth="1"/>
    <col min="7436" max="7436" width="7.28515625" style="162" customWidth="1"/>
    <col min="7437" max="7438" width="14.42578125" style="162" customWidth="1"/>
    <col min="7439" max="7439" width="58.7109375" style="162" customWidth="1"/>
    <col min="7440" max="7440" width="13.42578125" style="162" customWidth="1"/>
    <col min="7441" max="7441" width="11" style="162" customWidth="1"/>
    <col min="7442" max="7680" width="9.140625" style="162"/>
    <col min="7681" max="7681" width="2.42578125" style="162" customWidth="1"/>
    <col min="7682" max="7682" width="1.7109375" style="162" customWidth="1"/>
    <col min="7683" max="7683" width="4.28515625" style="162" customWidth="1"/>
    <col min="7684" max="7684" width="3.85546875" style="162" customWidth="1"/>
    <col min="7685" max="7685" width="2.7109375" style="162" customWidth="1"/>
    <col min="7686" max="7686" width="2.42578125" style="162" customWidth="1"/>
    <col min="7687" max="7687" width="1.28515625" style="162" customWidth="1"/>
    <col min="7688" max="7688" width="7.7109375" style="162" customWidth="1"/>
    <col min="7689" max="7689" width="51.42578125" style="162" customWidth="1"/>
    <col min="7690" max="7690" width="14.140625" style="162" customWidth="1"/>
    <col min="7691" max="7691" width="17" style="162" customWidth="1"/>
    <col min="7692" max="7692" width="7.28515625" style="162" customWidth="1"/>
    <col min="7693" max="7694" width="14.42578125" style="162" customWidth="1"/>
    <col min="7695" max="7695" width="58.7109375" style="162" customWidth="1"/>
    <col min="7696" max="7696" width="13.42578125" style="162" customWidth="1"/>
    <col min="7697" max="7697" width="11" style="162" customWidth="1"/>
    <col min="7698" max="7936" width="9.140625" style="162"/>
    <col min="7937" max="7937" width="2.42578125" style="162" customWidth="1"/>
    <col min="7938" max="7938" width="1.7109375" style="162" customWidth="1"/>
    <col min="7939" max="7939" width="4.28515625" style="162" customWidth="1"/>
    <col min="7940" max="7940" width="3.85546875" style="162" customWidth="1"/>
    <col min="7941" max="7941" width="2.7109375" style="162" customWidth="1"/>
    <col min="7942" max="7942" width="2.42578125" style="162" customWidth="1"/>
    <col min="7943" max="7943" width="1.28515625" style="162" customWidth="1"/>
    <col min="7944" max="7944" width="7.7109375" style="162" customWidth="1"/>
    <col min="7945" max="7945" width="51.42578125" style="162" customWidth="1"/>
    <col min="7946" max="7946" width="14.140625" style="162" customWidth="1"/>
    <col min="7947" max="7947" width="17" style="162" customWidth="1"/>
    <col min="7948" max="7948" width="7.28515625" style="162" customWidth="1"/>
    <col min="7949" max="7950" width="14.42578125" style="162" customWidth="1"/>
    <col min="7951" max="7951" width="58.7109375" style="162" customWidth="1"/>
    <col min="7952" max="7952" width="13.42578125" style="162" customWidth="1"/>
    <col min="7953" max="7953" width="11" style="162" customWidth="1"/>
    <col min="7954" max="8192" width="9.140625" style="162"/>
    <col min="8193" max="8193" width="2.42578125" style="162" customWidth="1"/>
    <col min="8194" max="8194" width="1.7109375" style="162" customWidth="1"/>
    <col min="8195" max="8195" width="4.28515625" style="162" customWidth="1"/>
    <col min="8196" max="8196" width="3.85546875" style="162" customWidth="1"/>
    <col min="8197" max="8197" width="2.7109375" style="162" customWidth="1"/>
    <col min="8198" max="8198" width="2.42578125" style="162" customWidth="1"/>
    <col min="8199" max="8199" width="1.28515625" style="162" customWidth="1"/>
    <col min="8200" max="8200" width="7.7109375" style="162" customWidth="1"/>
    <col min="8201" max="8201" width="51.42578125" style="162" customWidth="1"/>
    <col min="8202" max="8202" width="14.140625" style="162" customWidth="1"/>
    <col min="8203" max="8203" width="17" style="162" customWidth="1"/>
    <col min="8204" max="8204" width="7.28515625" style="162" customWidth="1"/>
    <col min="8205" max="8206" width="14.42578125" style="162" customWidth="1"/>
    <col min="8207" max="8207" width="58.7109375" style="162" customWidth="1"/>
    <col min="8208" max="8208" width="13.42578125" style="162" customWidth="1"/>
    <col min="8209" max="8209" width="11" style="162" customWidth="1"/>
    <col min="8210" max="8448" width="9.140625" style="162"/>
    <col min="8449" max="8449" width="2.42578125" style="162" customWidth="1"/>
    <col min="8450" max="8450" width="1.7109375" style="162" customWidth="1"/>
    <col min="8451" max="8451" width="4.28515625" style="162" customWidth="1"/>
    <col min="8452" max="8452" width="3.85546875" style="162" customWidth="1"/>
    <col min="8453" max="8453" width="2.7109375" style="162" customWidth="1"/>
    <col min="8454" max="8454" width="2.42578125" style="162" customWidth="1"/>
    <col min="8455" max="8455" width="1.28515625" style="162" customWidth="1"/>
    <col min="8456" max="8456" width="7.7109375" style="162" customWidth="1"/>
    <col min="8457" max="8457" width="51.42578125" style="162" customWidth="1"/>
    <col min="8458" max="8458" width="14.140625" style="162" customWidth="1"/>
    <col min="8459" max="8459" width="17" style="162" customWidth="1"/>
    <col min="8460" max="8460" width="7.28515625" style="162" customWidth="1"/>
    <col min="8461" max="8462" width="14.42578125" style="162" customWidth="1"/>
    <col min="8463" max="8463" width="58.7109375" style="162" customWidth="1"/>
    <col min="8464" max="8464" width="13.42578125" style="162" customWidth="1"/>
    <col min="8465" max="8465" width="11" style="162" customWidth="1"/>
    <col min="8466" max="8704" width="9.140625" style="162"/>
    <col min="8705" max="8705" width="2.42578125" style="162" customWidth="1"/>
    <col min="8706" max="8706" width="1.7109375" style="162" customWidth="1"/>
    <col min="8707" max="8707" width="4.28515625" style="162" customWidth="1"/>
    <col min="8708" max="8708" width="3.85546875" style="162" customWidth="1"/>
    <col min="8709" max="8709" width="2.7109375" style="162" customWidth="1"/>
    <col min="8710" max="8710" width="2.42578125" style="162" customWidth="1"/>
    <col min="8711" max="8711" width="1.28515625" style="162" customWidth="1"/>
    <col min="8712" max="8712" width="7.7109375" style="162" customWidth="1"/>
    <col min="8713" max="8713" width="51.42578125" style="162" customWidth="1"/>
    <col min="8714" max="8714" width="14.140625" style="162" customWidth="1"/>
    <col min="8715" max="8715" width="17" style="162" customWidth="1"/>
    <col min="8716" max="8716" width="7.28515625" style="162" customWidth="1"/>
    <col min="8717" max="8718" width="14.42578125" style="162" customWidth="1"/>
    <col min="8719" max="8719" width="58.7109375" style="162" customWidth="1"/>
    <col min="8720" max="8720" width="13.42578125" style="162" customWidth="1"/>
    <col min="8721" max="8721" width="11" style="162" customWidth="1"/>
    <col min="8722" max="8960" width="9.140625" style="162"/>
    <col min="8961" max="8961" width="2.42578125" style="162" customWidth="1"/>
    <col min="8962" max="8962" width="1.7109375" style="162" customWidth="1"/>
    <col min="8963" max="8963" width="4.28515625" style="162" customWidth="1"/>
    <col min="8964" max="8964" width="3.85546875" style="162" customWidth="1"/>
    <col min="8965" max="8965" width="2.7109375" style="162" customWidth="1"/>
    <col min="8966" max="8966" width="2.42578125" style="162" customWidth="1"/>
    <col min="8967" max="8967" width="1.28515625" style="162" customWidth="1"/>
    <col min="8968" max="8968" width="7.7109375" style="162" customWidth="1"/>
    <col min="8969" max="8969" width="51.42578125" style="162" customWidth="1"/>
    <col min="8970" max="8970" width="14.140625" style="162" customWidth="1"/>
    <col min="8971" max="8971" width="17" style="162" customWidth="1"/>
    <col min="8972" max="8972" width="7.28515625" style="162" customWidth="1"/>
    <col min="8973" max="8974" width="14.42578125" style="162" customWidth="1"/>
    <col min="8975" max="8975" width="58.7109375" style="162" customWidth="1"/>
    <col min="8976" max="8976" width="13.42578125" style="162" customWidth="1"/>
    <col min="8977" max="8977" width="11" style="162" customWidth="1"/>
    <col min="8978" max="9216" width="9.140625" style="162"/>
    <col min="9217" max="9217" width="2.42578125" style="162" customWidth="1"/>
    <col min="9218" max="9218" width="1.7109375" style="162" customWidth="1"/>
    <col min="9219" max="9219" width="4.28515625" style="162" customWidth="1"/>
    <col min="9220" max="9220" width="3.85546875" style="162" customWidth="1"/>
    <col min="9221" max="9221" width="2.7109375" style="162" customWidth="1"/>
    <col min="9222" max="9222" width="2.42578125" style="162" customWidth="1"/>
    <col min="9223" max="9223" width="1.28515625" style="162" customWidth="1"/>
    <col min="9224" max="9224" width="7.7109375" style="162" customWidth="1"/>
    <col min="9225" max="9225" width="51.42578125" style="162" customWidth="1"/>
    <col min="9226" max="9226" width="14.140625" style="162" customWidth="1"/>
    <col min="9227" max="9227" width="17" style="162" customWidth="1"/>
    <col min="9228" max="9228" width="7.28515625" style="162" customWidth="1"/>
    <col min="9229" max="9230" width="14.42578125" style="162" customWidth="1"/>
    <col min="9231" max="9231" width="58.7109375" style="162" customWidth="1"/>
    <col min="9232" max="9232" width="13.42578125" style="162" customWidth="1"/>
    <col min="9233" max="9233" width="11" style="162" customWidth="1"/>
    <col min="9234" max="9472" width="9.140625" style="162"/>
    <col min="9473" max="9473" width="2.42578125" style="162" customWidth="1"/>
    <col min="9474" max="9474" width="1.7109375" style="162" customWidth="1"/>
    <col min="9475" max="9475" width="4.28515625" style="162" customWidth="1"/>
    <col min="9476" max="9476" width="3.85546875" style="162" customWidth="1"/>
    <col min="9477" max="9477" width="2.7109375" style="162" customWidth="1"/>
    <col min="9478" max="9478" width="2.42578125" style="162" customWidth="1"/>
    <col min="9479" max="9479" width="1.28515625" style="162" customWidth="1"/>
    <col min="9480" max="9480" width="7.7109375" style="162" customWidth="1"/>
    <col min="9481" max="9481" width="51.42578125" style="162" customWidth="1"/>
    <col min="9482" max="9482" width="14.140625" style="162" customWidth="1"/>
    <col min="9483" max="9483" width="17" style="162" customWidth="1"/>
    <col min="9484" max="9484" width="7.28515625" style="162" customWidth="1"/>
    <col min="9485" max="9486" width="14.42578125" style="162" customWidth="1"/>
    <col min="9487" max="9487" width="58.7109375" style="162" customWidth="1"/>
    <col min="9488" max="9488" width="13.42578125" style="162" customWidth="1"/>
    <col min="9489" max="9489" width="11" style="162" customWidth="1"/>
    <col min="9490" max="9728" width="9.140625" style="162"/>
    <col min="9729" max="9729" width="2.42578125" style="162" customWidth="1"/>
    <col min="9730" max="9730" width="1.7109375" style="162" customWidth="1"/>
    <col min="9731" max="9731" width="4.28515625" style="162" customWidth="1"/>
    <col min="9732" max="9732" width="3.85546875" style="162" customWidth="1"/>
    <col min="9733" max="9733" width="2.7109375" style="162" customWidth="1"/>
    <col min="9734" max="9734" width="2.42578125" style="162" customWidth="1"/>
    <col min="9735" max="9735" width="1.28515625" style="162" customWidth="1"/>
    <col min="9736" max="9736" width="7.7109375" style="162" customWidth="1"/>
    <col min="9737" max="9737" width="51.42578125" style="162" customWidth="1"/>
    <col min="9738" max="9738" width="14.140625" style="162" customWidth="1"/>
    <col min="9739" max="9739" width="17" style="162" customWidth="1"/>
    <col min="9740" max="9740" width="7.28515625" style="162" customWidth="1"/>
    <col min="9741" max="9742" width="14.42578125" style="162" customWidth="1"/>
    <col min="9743" max="9743" width="58.7109375" style="162" customWidth="1"/>
    <col min="9744" max="9744" width="13.42578125" style="162" customWidth="1"/>
    <col min="9745" max="9745" width="11" style="162" customWidth="1"/>
    <col min="9746" max="9984" width="9.140625" style="162"/>
    <col min="9985" max="9985" width="2.42578125" style="162" customWidth="1"/>
    <col min="9986" max="9986" width="1.7109375" style="162" customWidth="1"/>
    <col min="9987" max="9987" width="4.28515625" style="162" customWidth="1"/>
    <col min="9988" max="9988" width="3.85546875" style="162" customWidth="1"/>
    <col min="9989" max="9989" width="2.7109375" style="162" customWidth="1"/>
    <col min="9990" max="9990" width="2.42578125" style="162" customWidth="1"/>
    <col min="9991" max="9991" width="1.28515625" style="162" customWidth="1"/>
    <col min="9992" max="9992" width="7.7109375" style="162" customWidth="1"/>
    <col min="9993" max="9993" width="51.42578125" style="162" customWidth="1"/>
    <col min="9994" max="9994" width="14.140625" style="162" customWidth="1"/>
    <col min="9995" max="9995" width="17" style="162" customWidth="1"/>
    <col min="9996" max="9996" width="7.28515625" style="162" customWidth="1"/>
    <col min="9997" max="9998" width="14.42578125" style="162" customWidth="1"/>
    <col min="9999" max="9999" width="58.7109375" style="162" customWidth="1"/>
    <col min="10000" max="10000" width="13.42578125" style="162" customWidth="1"/>
    <col min="10001" max="10001" width="11" style="162" customWidth="1"/>
    <col min="10002" max="10240" width="9.140625" style="162"/>
    <col min="10241" max="10241" width="2.42578125" style="162" customWidth="1"/>
    <col min="10242" max="10242" width="1.7109375" style="162" customWidth="1"/>
    <col min="10243" max="10243" width="4.28515625" style="162" customWidth="1"/>
    <col min="10244" max="10244" width="3.85546875" style="162" customWidth="1"/>
    <col min="10245" max="10245" width="2.7109375" style="162" customWidth="1"/>
    <col min="10246" max="10246" width="2.42578125" style="162" customWidth="1"/>
    <col min="10247" max="10247" width="1.28515625" style="162" customWidth="1"/>
    <col min="10248" max="10248" width="7.7109375" style="162" customWidth="1"/>
    <col min="10249" max="10249" width="51.42578125" style="162" customWidth="1"/>
    <col min="10250" max="10250" width="14.140625" style="162" customWidth="1"/>
    <col min="10251" max="10251" width="17" style="162" customWidth="1"/>
    <col min="10252" max="10252" width="7.28515625" style="162" customWidth="1"/>
    <col min="10253" max="10254" width="14.42578125" style="162" customWidth="1"/>
    <col min="10255" max="10255" width="58.7109375" style="162" customWidth="1"/>
    <col min="10256" max="10256" width="13.42578125" style="162" customWidth="1"/>
    <col min="10257" max="10257" width="11" style="162" customWidth="1"/>
    <col min="10258" max="10496" width="9.140625" style="162"/>
    <col min="10497" max="10497" width="2.42578125" style="162" customWidth="1"/>
    <col min="10498" max="10498" width="1.7109375" style="162" customWidth="1"/>
    <col min="10499" max="10499" width="4.28515625" style="162" customWidth="1"/>
    <col min="10500" max="10500" width="3.85546875" style="162" customWidth="1"/>
    <col min="10501" max="10501" width="2.7109375" style="162" customWidth="1"/>
    <col min="10502" max="10502" width="2.42578125" style="162" customWidth="1"/>
    <col min="10503" max="10503" width="1.28515625" style="162" customWidth="1"/>
    <col min="10504" max="10504" width="7.7109375" style="162" customWidth="1"/>
    <col min="10505" max="10505" width="51.42578125" style="162" customWidth="1"/>
    <col min="10506" max="10506" width="14.140625" style="162" customWidth="1"/>
    <col min="10507" max="10507" width="17" style="162" customWidth="1"/>
    <col min="10508" max="10508" width="7.28515625" style="162" customWidth="1"/>
    <col min="10509" max="10510" width="14.42578125" style="162" customWidth="1"/>
    <col min="10511" max="10511" width="58.7109375" style="162" customWidth="1"/>
    <col min="10512" max="10512" width="13.42578125" style="162" customWidth="1"/>
    <col min="10513" max="10513" width="11" style="162" customWidth="1"/>
    <col min="10514" max="10752" width="9.140625" style="162"/>
    <col min="10753" max="10753" width="2.42578125" style="162" customWidth="1"/>
    <col min="10754" max="10754" width="1.7109375" style="162" customWidth="1"/>
    <col min="10755" max="10755" width="4.28515625" style="162" customWidth="1"/>
    <col min="10756" max="10756" width="3.85546875" style="162" customWidth="1"/>
    <col min="10757" max="10757" width="2.7109375" style="162" customWidth="1"/>
    <col min="10758" max="10758" width="2.42578125" style="162" customWidth="1"/>
    <col min="10759" max="10759" width="1.28515625" style="162" customWidth="1"/>
    <col min="10760" max="10760" width="7.7109375" style="162" customWidth="1"/>
    <col min="10761" max="10761" width="51.42578125" style="162" customWidth="1"/>
    <col min="10762" max="10762" width="14.140625" style="162" customWidth="1"/>
    <col min="10763" max="10763" width="17" style="162" customWidth="1"/>
    <col min="10764" max="10764" width="7.28515625" style="162" customWidth="1"/>
    <col min="10765" max="10766" width="14.42578125" style="162" customWidth="1"/>
    <col min="10767" max="10767" width="58.7109375" style="162" customWidth="1"/>
    <col min="10768" max="10768" width="13.42578125" style="162" customWidth="1"/>
    <col min="10769" max="10769" width="11" style="162" customWidth="1"/>
    <col min="10770" max="11008" width="9.140625" style="162"/>
    <col min="11009" max="11009" width="2.42578125" style="162" customWidth="1"/>
    <col min="11010" max="11010" width="1.7109375" style="162" customWidth="1"/>
    <col min="11011" max="11011" width="4.28515625" style="162" customWidth="1"/>
    <col min="11012" max="11012" width="3.85546875" style="162" customWidth="1"/>
    <col min="11013" max="11013" width="2.7109375" style="162" customWidth="1"/>
    <col min="11014" max="11014" width="2.42578125" style="162" customWidth="1"/>
    <col min="11015" max="11015" width="1.28515625" style="162" customWidth="1"/>
    <col min="11016" max="11016" width="7.7109375" style="162" customWidth="1"/>
    <col min="11017" max="11017" width="51.42578125" style="162" customWidth="1"/>
    <col min="11018" max="11018" width="14.140625" style="162" customWidth="1"/>
    <col min="11019" max="11019" width="17" style="162" customWidth="1"/>
    <col min="11020" max="11020" width="7.28515625" style="162" customWidth="1"/>
    <col min="11021" max="11022" width="14.42578125" style="162" customWidth="1"/>
    <col min="11023" max="11023" width="58.7109375" style="162" customWidth="1"/>
    <col min="11024" max="11024" width="13.42578125" style="162" customWidth="1"/>
    <col min="11025" max="11025" width="11" style="162" customWidth="1"/>
    <col min="11026" max="11264" width="9.140625" style="162"/>
    <col min="11265" max="11265" width="2.42578125" style="162" customWidth="1"/>
    <col min="11266" max="11266" width="1.7109375" style="162" customWidth="1"/>
    <col min="11267" max="11267" width="4.28515625" style="162" customWidth="1"/>
    <col min="11268" max="11268" width="3.85546875" style="162" customWidth="1"/>
    <col min="11269" max="11269" width="2.7109375" style="162" customWidth="1"/>
    <col min="11270" max="11270" width="2.42578125" style="162" customWidth="1"/>
    <col min="11271" max="11271" width="1.28515625" style="162" customWidth="1"/>
    <col min="11272" max="11272" width="7.7109375" style="162" customWidth="1"/>
    <col min="11273" max="11273" width="51.42578125" style="162" customWidth="1"/>
    <col min="11274" max="11274" width="14.140625" style="162" customWidth="1"/>
    <col min="11275" max="11275" width="17" style="162" customWidth="1"/>
    <col min="11276" max="11276" width="7.28515625" style="162" customWidth="1"/>
    <col min="11277" max="11278" width="14.42578125" style="162" customWidth="1"/>
    <col min="11279" max="11279" width="58.7109375" style="162" customWidth="1"/>
    <col min="11280" max="11280" width="13.42578125" style="162" customWidth="1"/>
    <col min="11281" max="11281" width="11" style="162" customWidth="1"/>
    <col min="11282" max="11520" width="9.140625" style="162"/>
    <col min="11521" max="11521" width="2.42578125" style="162" customWidth="1"/>
    <col min="11522" max="11522" width="1.7109375" style="162" customWidth="1"/>
    <col min="11523" max="11523" width="4.28515625" style="162" customWidth="1"/>
    <col min="11524" max="11524" width="3.85546875" style="162" customWidth="1"/>
    <col min="11525" max="11525" width="2.7109375" style="162" customWidth="1"/>
    <col min="11526" max="11526" width="2.42578125" style="162" customWidth="1"/>
    <col min="11527" max="11527" width="1.28515625" style="162" customWidth="1"/>
    <col min="11528" max="11528" width="7.7109375" style="162" customWidth="1"/>
    <col min="11529" max="11529" width="51.42578125" style="162" customWidth="1"/>
    <col min="11530" max="11530" width="14.140625" style="162" customWidth="1"/>
    <col min="11531" max="11531" width="17" style="162" customWidth="1"/>
    <col min="11532" max="11532" width="7.28515625" style="162" customWidth="1"/>
    <col min="11533" max="11534" width="14.42578125" style="162" customWidth="1"/>
    <col min="11535" max="11535" width="58.7109375" style="162" customWidth="1"/>
    <col min="11536" max="11536" width="13.42578125" style="162" customWidth="1"/>
    <col min="11537" max="11537" width="11" style="162" customWidth="1"/>
    <col min="11538" max="11776" width="9.140625" style="162"/>
    <col min="11777" max="11777" width="2.42578125" style="162" customWidth="1"/>
    <col min="11778" max="11778" width="1.7109375" style="162" customWidth="1"/>
    <col min="11779" max="11779" width="4.28515625" style="162" customWidth="1"/>
    <col min="11780" max="11780" width="3.85546875" style="162" customWidth="1"/>
    <col min="11781" max="11781" width="2.7109375" style="162" customWidth="1"/>
    <col min="11782" max="11782" width="2.42578125" style="162" customWidth="1"/>
    <col min="11783" max="11783" width="1.28515625" style="162" customWidth="1"/>
    <col min="11784" max="11784" width="7.7109375" style="162" customWidth="1"/>
    <col min="11785" max="11785" width="51.42578125" style="162" customWidth="1"/>
    <col min="11786" max="11786" width="14.140625" style="162" customWidth="1"/>
    <col min="11787" max="11787" width="17" style="162" customWidth="1"/>
    <col min="11788" max="11788" width="7.28515625" style="162" customWidth="1"/>
    <col min="11789" max="11790" width="14.42578125" style="162" customWidth="1"/>
    <col min="11791" max="11791" width="58.7109375" style="162" customWidth="1"/>
    <col min="11792" max="11792" width="13.42578125" style="162" customWidth="1"/>
    <col min="11793" max="11793" width="11" style="162" customWidth="1"/>
    <col min="11794" max="12032" width="9.140625" style="162"/>
    <col min="12033" max="12033" width="2.42578125" style="162" customWidth="1"/>
    <col min="12034" max="12034" width="1.7109375" style="162" customWidth="1"/>
    <col min="12035" max="12035" width="4.28515625" style="162" customWidth="1"/>
    <col min="12036" max="12036" width="3.85546875" style="162" customWidth="1"/>
    <col min="12037" max="12037" width="2.7109375" style="162" customWidth="1"/>
    <col min="12038" max="12038" width="2.42578125" style="162" customWidth="1"/>
    <col min="12039" max="12039" width="1.28515625" style="162" customWidth="1"/>
    <col min="12040" max="12040" width="7.7109375" style="162" customWidth="1"/>
    <col min="12041" max="12041" width="51.42578125" style="162" customWidth="1"/>
    <col min="12042" max="12042" width="14.140625" style="162" customWidth="1"/>
    <col min="12043" max="12043" width="17" style="162" customWidth="1"/>
    <col min="12044" max="12044" width="7.28515625" style="162" customWidth="1"/>
    <col min="12045" max="12046" width="14.42578125" style="162" customWidth="1"/>
    <col min="12047" max="12047" width="58.7109375" style="162" customWidth="1"/>
    <col min="12048" max="12048" width="13.42578125" style="162" customWidth="1"/>
    <col min="12049" max="12049" width="11" style="162" customWidth="1"/>
    <col min="12050" max="12288" width="9.140625" style="162"/>
    <col min="12289" max="12289" width="2.42578125" style="162" customWidth="1"/>
    <col min="12290" max="12290" width="1.7109375" style="162" customWidth="1"/>
    <col min="12291" max="12291" width="4.28515625" style="162" customWidth="1"/>
    <col min="12292" max="12292" width="3.85546875" style="162" customWidth="1"/>
    <col min="12293" max="12293" width="2.7109375" style="162" customWidth="1"/>
    <col min="12294" max="12294" width="2.42578125" style="162" customWidth="1"/>
    <col min="12295" max="12295" width="1.28515625" style="162" customWidth="1"/>
    <col min="12296" max="12296" width="7.7109375" style="162" customWidth="1"/>
    <col min="12297" max="12297" width="51.42578125" style="162" customWidth="1"/>
    <col min="12298" max="12298" width="14.140625" style="162" customWidth="1"/>
    <col min="12299" max="12299" width="17" style="162" customWidth="1"/>
    <col min="12300" max="12300" width="7.28515625" style="162" customWidth="1"/>
    <col min="12301" max="12302" width="14.42578125" style="162" customWidth="1"/>
    <col min="12303" max="12303" width="58.7109375" style="162" customWidth="1"/>
    <col min="12304" max="12304" width="13.42578125" style="162" customWidth="1"/>
    <col min="12305" max="12305" width="11" style="162" customWidth="1"/>
    <col min="12306" max="12544" width="9.140625" style="162"/>
    <col min="12545" max="12545" width="2.42578125" style="162" customWidth="1"/>
    <col min="12546" max="12546" width="1.7109375" style="162" customWidth="1"/>
    <col min="12547" max="12547" width="4.28515625" style="162" customWidth="1"/>
    <col min="12548" max="12548" width="3.85546875" style="162" customWidth="1"/>
    <col min="12549" max="12549" width="2.7109375" style="162" customWidth="1"/>
    <col min="12550" max="12550" width="2.42578125" style="162" customWidth="1"/>
    <col min="12551" max="12551" width="1.28515625" style="162" customWidth="1"/>
    <col min="12552" max="12552" width="7.7109375" style="162" customWidth="1"/>
    <col min="12553" max="12553" width="51.42578125" style="162" customWidth="1"/>
    <col min="12554" max="12554" width="14.140625" style="162" customWidth="1"/>
    <col min="12555" max="12555" width="17" style="162" customWidth="1"/>
    <col min="12556" max="12556" width="7.28515625" style="162" customWidth="1"/>
    <col min="12557" max="12558" width="14.42578125" style="162" customWidth="1"/>
    <col min="12559" max="12559" width="58.7109375" style="162" customWidth="1"/>
    <col min="12560" max="12560" width="13.42578125" style="162" customWidth="1"/>
    <col min="12561" max="12561" width="11" style="162" customWidth="1"/>
    <col min="12562" max="12800" width="9.140625" style="162"/>
    <col min="12801" max="12801" width="2.42578125" style="162" customWidth="1"/>
    <col min="12802" max="12802" width="1.7109375" style="162" customWidth="1"/>
    <col min="12803" max="12803" width="4.28515625" style="162" customWidth="1"/>
    <col min="12804" max="12804" width="3.85546875" style="162" customWidth="1"/>
    <col min="12805" max="12805" width="2.7109375" style="162" customWidth="1"/>
    <col min="12806" max="12806" width="2.42578125" style="162" customWidth="1"/>
    <col min="12807" max="12807" width="1.28515625" style="162" customWidth="1"/>
    <col min="12808" max="12808" width="7.7109375" style="162" customWidth="1"/>
    <col min="12809" max="12809" width="51.42578125" style="162" customWidth="1"/>
    <col min="12810" max="12810" width="14.140625" style="162" customWidth="1"/>
    <col min="12811" max="12811" width="17" style="162" customWidth="1"/>
    <col min="12812" max="12812" width="7.28515625" style="162" customWidth="1"/>
    <col min="12813" max="12814" width="14.42578125" style="162" customWidth="1"/>
    <col min="12815" max="12815" width="58.7109375" style="162" customWidth="1"/>
    <col min="12816" max="12816" width="13.42578125" style="162" customWidth="1"/>
    <col min="12817" max="12817" width="11" style="162" customWidth="1"/>
    <col min="12818" max="13056" width="9.140625" style="162"/>
    <col min="13057" max="13057" width="2.42578125" style="162" customWidth="1"/>
    <col min="13058" max="13058" width="1.7109375" style="162" customWidth="1"/>
    <col min="13059" max="13059" width="4.28515625" style="162" customWidth="1"/>
    <col min="13060" max="13060" width="3.85546875" style="162" customWidth="1"/>
    <col min="13061" max="13061" width="2.7109375" style="162" customWidth="1"/>
    <col min="13062" max="13062" width="2.42578125" style="162" customWidth="1"/>
    <col min="13063" max="13063" width="1.28515625" style="162" customWidth="1"/>
    <col min="13064" max="13064" width="7.7109375" style="162" customWidth="1"/>
    <col min="13065" max="13065" width="51.42578125" style="162" customWidth="1"/>
    <col min="13066" max="13066" width="14.140625" style="162" customWidth="1"/>
    <col min="13067" max="13067" width="17" style="162" customWidth="1"/>
    <col min="13068" max="13068" width="7.28515625" style="162" customWidth="1"/>
    <col min="13069" max="13070" width="14.42578125" style="162" customWidth="1"/>
    <col min="13071" max="13071" width="58.7109375" style="162" customWidth="1"/>
    <col min="13072" max="13072" width="13.42578125" style="162" customWidth="1"/>
    <col min="13073" max="13073" width="11" style="162" customWidth="1"/>
    <col min="13074" max="13312" width="9.140625" style="162"/>
    <col min="13313" max="13313" width="2.42578125" style="162" customWidth="1"/>
    <col min="13314" max="13314" width="1.7109375" style="162" customWidth="1"/>
    <col min="13315" max="13315" width="4.28515625" style="162" customWidth="1"/>
    <col min="13316" max="13316" width="3.85546875" style="162" customWidth="1"/>
    <col min="13317" max="13317" width="2.7109375" style="162" customWidth="1"/>
    <col min="13318" max="13318" width="2.42578125" style="162" customWidth="1"/>
    <col min="13319" max="13319" width="1.28515625" style="162" customWidth="1"/>
    <col min="13320" max="13320" width="7.7109375" style="162" customWidth="1"/>
    <col min="13321" max="13321" width="51.42578125" style="162" customWidth="1"/>
    <col min="13322" max="13322" width="14.140625" style="162" customWidth="1"/>
    <col min="13323" max="13323" width="17" style="162" customWidth="1"/>
    <col min="13324" max="13324" width="7.28515625" style="162" customWidth="1"/>
    <col min="13325" max="13326" width="14.42578125" style="162" customWidth="1"/>
    <col min="13327" max="13327" width="58.7109375" style="162" customWidth="1"/>
    <col min="13328" max="13328" width="13.42578125" style="162" customWidth="1"/>
    <col min="13329" max="13329" width="11" style="162" customWidth="1"/>
    <col min="13330" max="13568" width="9.140625" style="162"/>
    <col min="13569" max="13569" width="2.42578125" style="162" customWidth="1"/>
    <col min="13570" max="13570" width="1.7109375" style="162" customWidth="1"/>
    <col min="13571" max="13571" width="4.28515625" style="162" customWidth="1"/>
    <col min="13572" max="13572" width="3.85546875" style="162" customWidth="1"/>
    <col min="13573" max="13573" width="2.7109375" style="162" customWidth="1"/>
    <col min="13574" max="13574" width="2.42578125" style="162" customWidth="1"/>
    <col min="13575" max="13575" width="1.28515625" style="162" customWidth="1"/>
    <col min="13576" max="13576" width="7.7109375" style="162" customWidth="1"/>
    <col min="13577" max="13577" width="51.42578125" style="162" customWidth="1"/>
    <col min="13578" max="13578" width="14.140625" style="162" customWidth="1"/>
    <col min="13579" max="13579" width="17" style="162" customWidth="1"/>
    <col min="13580" max="13580" width="7.28515625" style="162" customWidth="1"/>
    <col min="13581" max="13582" width="14.42578125" style="162" customWidth="1"/>
    <col min="13583" max="13583" width="58.7109375" style="162" customWidth="1"/>
    <col min="13584" max="13584" width="13.42578125" style="162" customWidth="1"/>
    <col min="13585" max="13585" width="11" style="162" customWidth="1"/>
    <col min="13586" max="13824" width="9.140625" style="162"/>
    <col min="13825" max="13825" width="2.42578125" style="162" customWidth="1"/>
    <col min="13826" max="13826" width="1.7109375" style="162" customWidth="1"/>
    <col min="13827" max="13827" width="4.28515625" style="162" customWidth="1"/>
    <col min="13828" max="13828" width="3.85546875" style="162" customWidth="1"/>
    <col min="13829" max="13829" width="2.7109375" style="162" customWidth="1"/>
    <col min="13830" max="13830" width="2.42578125" style="162" customWidth="1"/>
    <col min="13831" max="13831" width="1.28515625" style="162" customWidth="1"/>
    <col min="13832" max="13832" width="7.7109375" style="162" customWidth="1"/>
    <col min="13833" max="13833" width="51.42578125" style="162" customWidth="1"/>
    <col min="13834" max="13834" width="14.140625" style="162" customWidth="1"/>
    <col min="13835" max="13835" width="17" style="162" customWidth="1"/>
    <col min="13836" max="13836" width="7.28515625" style="162" customWidth="1"/>
    <col min="13837" max="13838" width="14.42578125" style="162" customWidth="1"/>
    <col min="13839" max="13839" width="58.7109375" style="162" customWidth="1"/>
    <col min="13840" max="13840" width="13.42578125" style="162" customWidth="1"/>
    <col min="13841" max="13841" width="11" style="162" customWidth="1"/>
    <col min="13842" max="14080" width="9.140625" style="162"/>
    <col min="14081" max="14081" width="2.42578125" style="162" customWidth="1"/>
    <col min="14082" max="14082" width="1.7109375" style="162" customWidth="1"/>
    <col min="14083" max="14083" width="4.28515625" style="162" customWidth="1"/>
    <col min="14084" max="14084" width="3.85546875" style="162" customWidth="1"/>
    <col min="14085" max="14085" width="2.7109375" style="162" customWidth="1"/>
    <col min="14086" max="14086" width="2.42578125" style="162" customWidth="1"/>
    <col min="14087" max="14087" width="1.28515625" style="162" customWidth="1"/>
    <col min="14088" max="14088" width="7.7109375" style="162" customWidth="1"/>
    <col min="14089" max="14089" width="51.42578125" style="162" customWidth="1"/>
    <col min="14090" max="14090" width="14.140625" style="162" customWidth="1"/>
    <col min="14091" max="14091" width="17" style="162" customWidth="1"/>
    <col min="14092" max="14092" width="7.28515625" style="162" customWidth="1"/>
    <col min="14093" max="14094" width="14.42578125" style="162" customWidth="1"/>
    <col min="14095" max="14095" width="58.7109375" style="162" customWidth="1"/>
    <col min="14096" max="14096" width="13.42578125" style="162" customWidth="1"/>
    <col min="14097" max="14097" width="11" style="162" customWidth="1"/>
    <col min="14098" max="14336" width="9.140625" style="162"/>
    <col min="14337" max="14337" width="2.42578125" style="162" customWidth="1"/>
    <col min="14338" max="14338" width="1.7109375" style="162" customWidth="1"/>
    <col min="14339" max="14339" width="4.28515625" style="162" customWidth="1"/>
    <col min="14340" max="14340" width="3.85546875" style="162" customWidth="1"/>
    <col min="14341" max="14341" width="2.7109375" style="162" customWidth="1"/>
    <col min="14342" max="14342" width="2.42578125" style="162" customWidth="1"/>
    <col min="14343" max="14343" width="1.28515625" style="162" customWidth="1"/>
    <col min="14344" max="14344" width="7.7109375" style="162" customWidth="1"/>
    <col min="14345" max="14345" width="51.42578125" style="162" customWidth="1"/>
    <col min="14346" max="14346" width="14.140625" style="162" customWidth="1"/>
    <col min="14347" max="14347" width="17" style="162" customWidth="1"/>
    <col min="14348" max="14348" width="7.28515625" style="162" customWidth="1"/>
    <col min="14349" max="14350" width="14.42578125" style="162" customWidth="1"/>
    <col min="14351" max="14351" width="58.7109375" style="162" customWidth="1"/>
    <col min="14352" max="14352" width="13.42578125" style="162" customWidth="1"/>
    <col min="14353" max="14353" width="11" style="162" customWidth="1"/>
    <col min="14354" max="14592" width="9.140625" style="162"/>
    <col min="14593" max="14593" width="2.42578125" style="162" customWidth="1"/>
    <col min="14594" max="14594" width="1.7109375" style="162" customWidth="1"/>
    <col min="14595" max="14595" width="4.28515625" style="162" customWidth="1"/>
    <col min="14596" max="14596" width="3.85546875" style="162" customWidth="1"/>
    <col min="14597" max="14597" width="2.7109375" style="162" customWidth="1"/>
    <col min="14598" max="14598" width="2.42578125" style="162" customWidth="1"/>
    <col min="14599" max="14599" width="1.28515625" style="162" customWidth="1"/>
    <col min="14600" max="14600" width="7.7109375" style="162" customWidth="1"/>
    <col min="14601" max="14601" width="51.42578125" style="162" customWidth="1"/>
    <col min="14602" max="14602" width="14.140625" style="162" customWidth="1"/>
    <col min="14603" max="14603" width="17" style="162" customWidth="1"/>
    <col min="14604" max="14604" width="7.28515625" style="162" customWidth="1"/>
    <col min="14605" max="14606" width="14.42578125" style="162" customWidth="1"/>
    <col min="14607" max="14607" width="58.7109375" style="162" customWidth="1"/>
    <col min="14608" max="14608" width="13.42578125" style="162" customWidth="1"/>
    <col min="14609" max="14609" width="11" style="162" customWidth="1"/>
    <col min="14610" max="14848" width="9.140625" style="162"/>
    <col min="14849" max="14849" width="2.42578125" style="162" customWidth="1"/>
    <col min="14850" max="14850" width="1.7109375" style="162" customWidth="1"/>
    <col min="14851" max="14851" width="4.28515625" style="162" customWidth="1"/>
    <col min="14852" max="14852" width="3.85546875" style="162" customWidth="1"/>
    <col min="14853" max="14853" width="2.7109375" style="162" customWidth="1"/>
    <col min="14854" max="14854" width="2.42578125" style="162" customWidth="1"/>
    <col min="14855" max="14855" width="1.28515625" style="162" customWidth="1"/>
    <col min="14856" max="14856" width="7.7109375" style="162" customWidth="1"/>
    <col min="14857" max="14857" width="51.42578125" style="162" customWidth="1"/>
    <col min="14858" max="14858" width="14.140625" style="162" customWidth="1"/>
    <col min="14859" max="14859" width="17" style="162" customWidth="1"/>
    <col min="14860" max="14860" width="7.28515625" style="162" customWidth="1"/>
    <col min="14861" max="14862" width="14.42578125" style="162" customWidth="1"/>
    <col min="14863" max="14863" width="58.7109375" style="162" customWidth="1"/>
    <col min="14864" max="14864" width="13.42578125" style="162" customWidth="1"/>
    <col min="14865" max="14865" width="11" style="162" customWidth="1"/>
    <col min="14866" max="15104" width="9.140625" style="162"/>
    <col min="15105" max="15105" width="2.42578125" style="162" customWidth="1"/>
    <col min="15106" max="15106" width="1.7109375" style="162" customWidth="1"/>
    <col min="15107" max="15107" width="4.28515625" style="162" customWidth="1"/>
    <col min="15108" max="15108" width="3.85546875" style="162" customWidth="1"/>
    <col min="15109" max="15109" width="2.7109375" style="162" customWidth="1"/>
    <col min="15110" max="15110" width="2.42578125" style="162" customWidth="1"/>
    <col min="15111" max="15111" width="1.28515625" style="162" customWidth="1"/>
    <col min="15112" max="15112" width="7.7109375" style="162" customWidth="1"/>
    <col min="15113" max="15113" width="51.42578125" style="162" customWidth="1"/>
    <col min="15114" max="15114" width="14.140625" style="162" customWidth="1"/>
    <col min="15115" max="15115" width="17" style="162" customWidth="1"/>
    <col min="15116" max="15116" width="7.28515625" style="162" customWidth="1"/>
    <col min="15117" max="15118" width="14.42578125" style="162" customWidth="1"/>
    <col min="15119" max="15119" width="58.7109375" style="162" customWidth="1"/>
    <col min="15120" max="15120" width="13.42578125" style="162" customWidth="1"/>
    <col min="15121" max="15121" width="11" style="162" customWidth="1"/>
    <col min="15122" max="15360" width="9.140625" style="162"/>
    <col min="15361" max="15361" width="2.42578125" style="162" customWidth="1"/>
    <col min="15362" max="15362" width="1.7109375" style="162" customWidth="1"/>
    <col min="15363" max="15363" width="4.28515625" style="162" customWidth="1"/>
    <col min="15364" max="15364" width="3.85546875" style="162" customWidth="1"/>
    <col min="15365" max="15365" width="2.7109375" style="162" customWidth="1"/>
    <col min="15366" max="15366" width="2.42578125" style="162" customWidth="1"/>
    <col min="15367" max="15367" width="1.28515625" style="162" customWidth="1"/>
    <col min="15368" max="15368" width="7.7109375" style="162" customWidth="1"/>
    <col min="15369" max="15369" width="51.42578125" style="162" customWidth="1"/>
    <col min="15370" max="15370" width="14.140625" style="162" customWidth="1"/>
    <col min="15371" max="15371" width="17" style="162" customWidth="1"/>
    <col min="15372" max="15372" width="7.28515625" style="162" customWidth="1"/>
    <col min="15373" max="15374" width="14.42578125" style="162" customWidth="1"/>
    <col min="15375" max="15375" width="58.7109375" style="162" customWidth="1"/>
    <col min="15376" max="15376" width="13.42578125" style="162" customWidth="1"/>
    <col min="15377" max="15377" width="11" style="162" customWidth="1"/>
    <col min="15378" max="15616" width="9.140625" style="162"/>
    <col min="15617" max="15617" width="2.42578125" style="162" customWidth="1"/>
    <col min="15618" max="15618" width="1.7109375" style="162" customWidth="1"/>
    <col min="15619" max="15619" width="4.28515625" style="162" customWidth="1"/>
    <col min="15620" max="15620" width="3.85546875" style="162" customWidth="1"/>
    <col min="15621" max="15621" width="2.7109375" style="162" customWidth="1"/>
    <col min="15622" max="15622" width="2.42578125" style="162" customWidth="1"/>
    <col min="15623" max="15623" width="1.28515625" style="162" customWidth="1"/>
    <col min="15624" max="15624" width="7.7109375" style="162" customWidth="1"/>
    <col min="15625" max="15625" width="51.42578125" style="162" customWidth="1"/>
    <col min="15626" max="15626" width="14.140625" style="162" customWidth="1"/>
    <col min="15627" max="15627" width="17" style="162" customWidth="1"/>
    <col min="15628" max="15628" width="7.28515625" style="162" customWidth="1"/>
    <col min="15629" max="15630" width="14.42578125" style="162" customWidth="1"/>
    <col min="15631" max="15631" width="58.7109375" style="162" customWidth="1"/>
    <col min="15632" max="15632" width="13.42578125" style="162" customWidth="1"/>
    <col min="15633" max="15633" width="11" style="162" customWidth="1"/>
    <col min="15634" max="15872" width="9.140625" style="162"/>
    <col min="15873" max="15873" width="2.42578125" style="162" customWidth="1"/>
    <col min="15874" max="15874" width="1.7109375" style="162" customWidth="1"/>
    <col min="15875" max="15875" width="4.28515625" style="162" customWidth="1"/>
    <col min="15876" max="15876" width="3.85546875" style="162" customWidth="1"/>
    <col min="15877" max="15877" width="2.7109375" style="162" customWidth="1"/>
    <col min="15878" max="15878" width="2.42578125" style="162" customWidth="1"/>
    <col min="15879" max="15879" width="1.28515625" style="162" customWidth="1"/>
    <col min="15880" max="15880" width="7.7109375" style="162" customWidth="1"/>
    <col min="15881" max="15881" width="51.42578125" style="162" customWidth="1"/>
    <col min="15882" max="15882" width="14.140625" style="162" customWidth="1"/>
    <col min="15883" max="15883" width="17" style="162" customWidth="1"/>
    <col min="15884" max="15884" width="7.28515625" style="162" customWidth="1"/>
    <col min="15885" max="15886" width="14.42578125" style="162" customWidth="1"/>
    <col min="15887" max="15887" width="58.7109375" style="162" customWidth="1"/>
    <col min="15888" max="15888" width="13.42578125" style="162" customWidth="1"/>
    <col min="15889" max="15889" width="11" style="162" customWidth="1"/>
    <col min="15890" max="16128" width="9.140625" style="162"/>
    <col min="16129" max="16129" width="2.42578125" style="162" customWidth="1"/>
    <col min="16130" max="16130" width="1.7109375" style="162" customWidth="1"/>
    <col min="16131" max="16131" width="4.28515625" style="162" customWidth="1"/>
    <col min="16132" max="16132" width="3.85546875" style="162" customWidth="1"/>
    <col min="16133" max="16133" width="2.7109375" style="162" customWidth="1"/>
    <col min="16134" max="16134" width="2.42578125" style="162" customWidth="1"/>
    <col min="16135" max="16135" width="1.28515625" style="162" customWidth="1"/>
    <col min="16136" max="16136" width="7.7109375" style="162" customWidth="1"/>
    <col min="16137" max="16137" width="51.42578125" style="162" customWidth="1"/>
    <col min="16138" max="16138" width="14.140625" style="162" customWidth="1"/>
    <col min="16139" max="16139" width="17" style="162" customWidth="1"/>
    <col min="16140" max="16140" width="7.28515625" style="162" customWidth="1"/>
    <col min="16141" max="16142" width="14.42578125" style="162" customWidth="1"/>
    <col min="16143" max="16143" width="58.7109375" style="162" customWidth="1"/>
    <col min="16144" max="16144" width="13.42578125" style="162" customWidth="1"/>
    <col min="16145" max="16145" width="11" style="162" customWidth="1"/>
    <col min="16146" max="16384" width="9.140625" style="162"/>
  </cols>
  <sheetData>
    <row r="1" spans="1:21" ht="18.75" x14ac:dyDescent="0.25">
      <c r="O1" s="568" t="s">
        <v>949</v>
      </c>
    </row>
    <row r="2" spans="1:21" ht="44.25" customHeight="1" x14ac:dyDescent="0.25">
      <c r="A2" s="569" t="s">
        <v>950</v>
      </c>
      <c r="B2" s="569"/>
      <c r="C2" s="569"/>
      <c r="D2" s="569"/>
      <c r="E2" s="569"/>
      <c r="F2" s="569"/>
      <c r="G2" s="569"/>
      <c r="H2" s="569"/>
      <c r="I2" s="569"/>
      <c r="J2" s="569"/>
      <c r="K2" s="569"/>
      <c r="L2" s="569"/>
      <c r="M2" s="569"/>
      <c r="N2" s="569"/>
      <c r="O2" s="569"/>
    </row>
    <row r="3" spans="1:21" ht="5.25" customHeight="1" x14ac:dyDescent="0.25">
      <c r="A3" s="570"/>
      <c r="B3" s="571"/>
      <c r="C3" s="571"/>
      <c r="D3" s="571"/>
      <c r="E3" s="571"/>
      <c r="F3" s="572"/>
      <c r="G3" s="572"/>
      <c r="H3" s="572"/>
      <c r="I3" s="573"/>
      <c r="J3" s="573"/>
      <c r="K3" s="571"/>
      <c r="L3" s="571"/>
      <c r="Q3" s="575"/>
    </row>
    <row r="4" spans="1:21" ht="53.25" customHeight="1" x14ac:dyDescent="0.25">
      <c r="A4" s="576" t="s">
        <v>415</v>
      </c>
      <c r="B4" s="576"/>
      <c r="C4" s="576"/>
      <c r="D4" s="577" t="s">
        <v>951</v>
      </c>
      <c r="E4" s="578" t="s">
        <v>416</v>
      </c>
      <c r="F4" s="579"/>
      <c r="G4" s="579"/>
      <c r="H4" s="579"/>
      <c r="I4" s="580"/>
      <c r="J4" s="581" t="s">
        <v>952</v>
      </c>
      <c r="K4" s="581" t="s">
        <v>953</v>
      </c>
      <c r="L4" s="582" t="s">
        <v>954</v>
      </c>
      <c r="M4" s="581" t="s">
        <v>1</v>
      </c>
      <c r="N4" s="583" t="s">
        <v>955</v>
      </c>
      <c r="O4" s="584" t="s">
        <v>956</v>
      </c>
    </row>
    <row r="5" spans="1:21" ht="13.5" customHeight="1" x14ac:dyDescent="0.25">
      <c r="A5" s="585">
        <v>1</v>
      </c>
      <c r="B5" s="586"/>
      <c r="C5" s="587"/>
      <c r="D5" s="588">
        <v>2</v>
      </c>
      <c r="E5" s="585">
        <v>3</v>
      </c>
      <c r="F5" s="586"/>
      <c r="G5" s="586"/>
      <c r="H5" s="586"/>
      <c r="I5" s="587"/>
      <c r="J5" s="588">
        <v>4</v>
      </c>
      <c r="K5" s="588">
        <v>5</v>
      </c>
      <c r="L5" s="589">
        <v>6</v>
      </c>
      <c r="M5" s="588">
        <v>7</v>
      </c>
      <c r="N5" s="588">
        <v>8</v>
      </c>
      <c r="O5" s="588">
        <v>9</v>
      </c>
    </row>
    <row r="6" spans="1:21" ht="24" customHeight="1" thickBot="1" x14ac:dyDescent="0.3">
      <c r="A6" s="590"/>
      <c r="B6" s="591"/>
      <c r="C6" s="591"/>
      <c r="D6" s="591"/>
      <c r="E6" s="591"/>
      <c r="F6" s="591"/>
      <c r="G6" s="591"/>
      <c r="H6" s="591"/>
      <c r="I6" s="592" t="s">
        <v>957</v>
      </c>
      <c r="J6" s="593">
        <f>J7+J25</f>
        <v>807707602</v>
      </c>
      <c r="K6" s="593">
        <f>K7+K25</f>
        <v>154122818.70000002</v>
      </c>
      <c r="L6" s="594">
        <f>K6/J6%</f>
        <v>19.081511467561999</v>
      </c>
      <c r="M6" s="593">
        <f>M7+M25</f>
        <v>160172492.82000002</v>
      </c>
      <c r="N6" s="593">
        <f>N7+N25</f>
        <v>6049674.120000001</v>
      </c>
      <c r="O6" s="595"/>
    </row>
    <row r="7" spans="1:21" ht="21" hidden="1" customHeight="1" thickBot="1" x14ac:dyDescent="0.3">
      <c r="A7" s="596" t="s">
        <v>525</v>
      </c>
      <c r="B7" s="597"/>
      <c r="C7" s="597"/>
      <c r="D7" s="597"/>
      <c r="E7" s="597"/>
      <c r="F7" s="597"/>
      <c r="G7" s="597"/>
      <c r="H7" s="597"/>
      <c r="I7" s="598"/>
      <c r="J7" s="599">
        <f>J8+J14+J18+J19+J20+J21+J22+J23+J24</f>
        <v>525845289</v>
      </c>
      <c r="K7" s="599">
        <f>K8+K14+K18+K19+K20+K21+K22+K23+K24</f>
        <v>138231922.70000002</v>
      </c>
      <c r="L7" s="600">
        <f t="shared" ref="L7:L34" si="0">K7/J7%</f>
        <v>26.287565105484862</v>
      </c>
      <c r="M7" s="599">
        <f>M8+M14+M18+M19+M20+M21+M22+M23+M24</f>
        <v>137836070.83000001</v>
      </c>
      <c r="N7" s="599">
        <f>N8+N14+N18+N19+N20+N21+N22+N23+N24</f>
        <v>-395851.86999999965</v>
      </c>
      <c r="O7" s="601"/>
      <c r="P7" s="575"/>
      <c r="Q7" s="575"/>
    </row>
    <row r="8" spans="1:21" ht="16.5" hidden="1" customHeight="1" thickTop="1" x14ac:dyDescent="0.25">
      <c r="A8" s="602"/>
      <c r="B8" s="603"/>
      <c r="C8" s="603"/>
      <c r="D8" s="603"/>
      <c r="E8" s="603"/>
      <c r="F8" s="603"/>
      <c r="G8" s="603"/>
      <c r="H8" s="604" t="s">
        <v>526</v>
      </c>
      <c r="I8" s="605"/>
      <c r="J8" s="606">
        <f>J9+J12+J13</f>
        <v>207247908</v>
      </c>
      <c r="K8" s="606">
        <f>K9+K12+K13</f>
        <v>47259532.799999997</v>
      </c>
      <c r="L8" s="607">
        <f t="shared" si="0"/>
        <v>22.803382314479137</v>
      </c>
      <c r="M8" s="606">
        <f>M9+M12+M13</f>
        <v>45701976.670000002</v>
      </c>
      <c r="N8" s="606">
        <f>N9+N12+N13</f>
        <v>-1557556.13</v>
      </c>
      <c r="O8" s="608"/>
      <c r="P8" s="575"/>
      <c r="Q8" s="575"/>
    </row>
    <row r="9" spans="1:21" ht="29.25" hidden="1" customHeight="1" x14ac:dyDescent="0.25">
      <c r="A9" s="602"/>
      <c r="B9" s="603"/>
      <c r="C9" s="603"/>
      <c r="D9" s="603"/>
      <c r="E9" s="603"/>
      <c r="F9" s="603"/>
      <c r="G9" s="603"/>
      <c r="H9" s="609" t="s">
        <v>958</v>
      </c>
      <c r="I9" s="610"/>
      <c r="J9" s="611">
        <f>J10+J11</f>
        <v>165486495</v>
      </c>
      <c r="K9" s="611">
        <f>K10+K11</f>
        <v>37325717</v>
      </c>
      <c r="L9" s="612">
        <f t="shared" si="0"/>
        <v>22.555143850257991</v>
      </c>
      <c r="M9" s="611">
        <f>M10+M11</f>
        <v>35833971</v>
      </c>
      <c r="N9" s="611">
        <f>N10+N11</f>
        <v>-1491746</v>
      </c>
      <c r="O9" s="613"/>
      <c r="P9" s="614"/>
      <c r="Q9" s="614"/>
      <c r="R9" s="615"/>
      <c r="S9" s="615"/>
      <c r="T9" s="615"/>
      <c r="U9" s="615"/>
    </row>
    <row r="10" spans="1:21" ht="13.5" hidden="1" customHeight="1" x14ac:dyDescent="0.25">
      <c r="A10" s="602"/>
      <c r="B10" s="603"/>
      <c r="C10" s="603"/>
      <c r="D10" s="603"/>
      <c r="E10" s="603"/>
      <c r="F10" s="603"/>
      <c r="G10" s="603"/>
      <c r="H10" s="616"/>
      <c r="I10" s="617" t="s">
        <v>528</v>
      </c>
      <c r="J10" s="618">
        <f>J181</f>
        <v>41753316</v>
      </c>
      <c r="K10" s="618">
        <f>K181</f>
        <v>8955503</v>
      </c>
      <c r="L10" s="619">
        <f t="shared" si="0"/>
        <v>21.448603028319955</v>
      </c>
      <c r="M10" s="618">
        <f>M181</f>
        <v>8955503</v>
      </c>
      <c r="N10" s="618">
        <f>N181</f>
        <v>0</v>
      </c>
      <c r="O10" s="620"/>
      <c r="P10" s="614"/>
      <c r="Q10" s="614"/>
      <c r="R10" s="615"/>
      <c r="S10" s="615"/>
      <c r="T10" s="615"/>
      <c r="U10" s="615"/>
    </row>
    <row r="11" spans="1:21" ht="13.5" hidden="1" customHeight="1" x14ac:dyDescent="0.25">
      <c r="A11" s="602"/>
      <c r="B11" s="603"/>
      <c r="C11" s="603"/>
      <c r="D11" s="603"/>
      <c r="E11" s="603"/>
      <c r="F11" s="603"/>
      <c r="G11" s="603"/>
      <c r="H11" s="616"/>
      <c r="I11" s="621" t="s">
        <v>529</v>
      </c>
      <c r="J11" s="618">
        <f>J182</f>
        <v>123733179</v>
      </c>
      <c r="K11" s="618">
        <f>K182</f>
        <v>28370214</v>
      </c>
      <c r="L11" s="619">
        <f t="shared" si="0"/>
        <v>22.928542068736469</v>
      </c>
      <c r="M11" s="618">
        <f>M182</f>
        <v>26878468</v>
      </c>
      <c r="N11" s="618">
        <f>N182</f>
        <v>-1491746</v>
      </c>
      <c r="O11" s="620"/>
      <c r="P11" s="614"/>
      <c r="Q11" s="614"/>
      <c r="R11" s="615"/>
      <c r="S11" s="615"/>
      <c r="T11" s="615"/>
      <c r="U11" s="615"/>
    </row>
    <row r="12" spans="1:21" ht="32.25" hidden="1" customHeight="1" x14ac:dyDescent="0.25">
      <c r="A12" s="602"/>
      <c r="B12" s="603"/>
      <c r="C12" s="603"/>
      <c r="D12" s="603"/>
      <c r="E12" s="603"/>
      <c r="F12" s="603"/>
      <c r="G12" s="603"/>
      <c r="H12" s="622" t="s">
        <v>959</v>
      </c>
      <c r="I12" s="623"/>
      <c r="J12" s="611">
        <f>J39+J40+J42+J43+J45+J54+J55+J56+J57+J58+J59+J67+J68+J75+J83+J84+J87+J89+J93+J94+J99+J101+J103+J105+J107+J108+J113+J115+J116+J122+J129+J130+J133+J137+J139+J140+J141+J149+J151+J153+J155+J156+J159+J160+J162+J163+J165+J169+J170+J171+J173+J176+J177+J178+J179+J189+J193+J202+J205+J206+J209+J210+J212+J213+J215+J218+J219+J222+J223+J225+J226+J228+J231+J232+J233+J236+J240+J241+J243+J248+J250+J251+J253+J255+J256+J260+J262+J263+J265+J266+J267+J268+J269+J270+J271+J272+J273+J277+J278+J281+J282+J285+J293+J294+J295+J297+J300+J302+J305+J307+J308+J314+J316+J317+J321+J322+J326+J327</f>
        <v>35626132</v>
      </c>
      <c r="K12" s="611">
        <f>K39+K40+K42+K43+K45+K54+K55+K56+K57+K58+K59+K67+K68+K75+K83+K84+K87+K89+K93+K94+K99+K101+K103+K105+K107+K108+K113+K115+K116+K122+K129+K130+K133+K137+K139+K140+K141+K149+K151+K153+K155+K156+K159+K160+K162+K163+K165+K169+K170+K171+K173+K176+K177+K178+K179+K189+K193+K202+K205+K206+K209+K210+K212+K213+K215+K218+K219+K222+K223+K225+K226+K228+K231+K232+K233+K236+K240+K241+K243+K248+K250+K251+K253+K255+K256+K260+K262+K263+K265+K266+K267+K268+K269+K270+K271+K272+K273+K277+K278+K281+K282+K285+K293+K294+K295+K297+K300+K302+K305+K307+K308+K314+K316+K317+K321+K322+K326+K327</f>
        <v>8128003.4999999981</v>
      </c>
      <c r="L12" s="612">
        <f t="shared" si="0"/>
        <v>22.814723473207806</v>
      </c>
      <c r="M12" s="611">
        <f>M39+M40+M42+M43+M45+M54+M55+M56+M57+M58+M59+M67+M68+M75+M83+M84+M87+M89+M93+M94+M99+M101+M103+M105+M107+M108+M113+M115+M116+M122+M129+M130+M133+M137+M139+M140+M141+M149+M151+M153+M155+M156+M159+M160+M162+M163+M165+M169+M170+M171+M173+M176+M177+M178+M179+M189+M193+M202+M205+M206+M209+M210+M212+M213+M215+M218+M219+M222+M223+M225+M226+M228+M231+M232+M233+M236+M240+M241+M243+M248+M250+M251+M253+M255+M256+M260+M262+M263+M265+M266+M267+M268+M269+M270+M271+M272+M273+M277+M278+M281+M282+M285+M293+M294+M295+M297+M300+M302+M305+M307+M308+M314+M316+M317+M321+M322+M326+M327</f>
        <v>7694011.080000001</v>
      </c>
      <c r="N12" s="611">
        <f>N39+N40+N42+N43+N45+N54+N55+N56+N57+N58+N59+N67+N68+N75+N83+N84+N87+N89+N93+N94+N99+N101+N103+N105+N107+N108+N113+N115+N116+N122+N129+N130+N133+N137+N139+N140+N141+N149+N151+N153+N155+N156+N159+N160+N162+N163+N165+N169+N170+N171+N173+N176+N177+N178+N179+N189+N193+N202+N205+N206+N209+N210+N212+N213+N215+N218+N219+N222+N223+N225+N226+N228+N231+N232+N233+N236+N240+N241+N243+N248+N250+N251+N253+N255+N256+N260+N262+N263+N265+N266+N267+N268+N269+N270+N271+N272+N273+N277+N278+N281+N282+N285+N293+N294+N295+N297+N300+N302+N305+N307+N308+N314+N316+N317+N321+N322+N326+N327</f>
        <v>-433992.41999999981</v>
      </c>
      <c r="O12" s="613"/>
      <c r="P12" s="614"/>
      <c r="Q12" s="614"/>
      <c r="R12" s="615"/>
      <c r="S12" s="615"/>
      <c r="T12" s="615"/>
      <c r="U12" s="615"/>
    </row>
    <row r="13" spans="1:21" ht="18" hidden="1" customHeight="1" x14ac:dyDescent="0.25">
      <c r="A13" s="602"/>
      <c r="B13" s="603"/>
      <c r="C13" s="603"/>
      <c r="D13" s="603"/>
      <c r="E13" s="603"/>
      <c r="F13" s="603"/>
      <c r="G13" s="603"/>
      <c r="H13" s="609" t="s">
        <v>531</v>
      </c>
      <c r="I13" s="610"/>
      <c r="J13" s="611">
        <f>J38+J92+J104+J127+J126</f>
        <v>6135281</v>
      </c>
      <c r="K13" s="611">
        <f>K38+K92+K104+K127+K126</f>
        <v>1805812.3</v>
      </c>
      <c r="L13" s="612">
        <f t="shared" si="0"/>
        <v>29.43324519284447</v>
      </c>
      <c r="M13" s="611">
        <f>M38+M92+M104+M127+M126</f>
        <v>2173994.5900000003</v>
      </c>
      <c r="N13" s="611">
        <f>N38+N92+N104+N127+N126</f>
        <v>368182.2900000001</v>
      </c>
      <c r="O13" s="613"/>
      <c r="P13" s="614"/>
      <c r="Q13" s="614"/>
      <c r="R13" s="615"/>
      <c r="S13" s="615"/>
      <c r="T13" s="615"/>
      <c r="U13" s="615"/>
    </row>
    <row r="14" spans="1:21" ht="13.5" hidden="1" customHeight="1" x14ac:dyDescent="0.25">
      <c r="A14" s="602"/>
      <c r="B14" s="603"/>
      <c r="C14" s="603"/>
      <c r="D14" s="603"/>
      <c r="E14" s="603"/>
      <c r="F14" s="603"/>
      <c r="G14" s="603"/>
      <c r="H14" s="624" t="s">
        <v>532</v>
      </c>
      <c r="I14" s="625"/>
      <c r="J14" s="606">
        <f>SUM(J15:J17)</f>
        <v>171871012</v>
      </c>
      <c r="K14" s="606">
        <f>SUM(K15:K17)</f>
        <v>46195590</v>
      </c>
      <c r="L14" s="626">
        <f t="shared" si="0"/>
        <v>26.878057830950571</v>
      </c>
      <c r="M14" s="606">
        <f>SUM(M15:M17)</f>
        <v>46195590</v>
      </c>
      <c r="N14" s="606">
        <f>SUM(N15:N17)</f>
        <v>0</v>
      </c>
      <c r="O14" s="613"/>
      <c r="P14" s="614"/>
      <c r="Q14" s="614"/>
      <c r="R14" s="615"/>
      <c r="S14" s="615"/>
      <c r="T14" s="615"/>
      <c r="U14" s="615"/>
    </row>
    <row r="15" spans="1:21" ht="13.5" hidden="1" customHeight="1" x14ac:dyDescent="0.25">
      <c r="A15" s="602"/>
      <c r="B15" s="603"/>
      <c r="C15" s="603"/>
      <c r="D15" s="603"/>
      <c r="E15" s="603"/>
      <c r="F15" s="603"/>
      <c r="G15" s="603"/>
      <c r="H15" s="616"/>
      <c r="I15" s="627" t="s">
        <v>533</v>
      </c>
      <c r="J15" s="611">
        <f>J185</f>
        <v>23978215</v>
      </c>
      <c r="K15" s="611">
        <f>K185</f>
        <v>9222390</v>
      </c>
      <c r="L15" s="612">
        <f t="shared" si="0"/>
        <v>38.461536857518375</v>
      </c>
      <c r="M15" s="611">
        <f>M185</f>
        <v>9222390</v>
      </c>
      <c r="N15" s="611">
        <f>N185</f>
        <v>0</v>
      </c>
      <c r="O15" s="613"/>
      <c r="P15" s="614"/>
      <c r="Q15" s="614"/>
      <c r="R15" s="615"/>
      <c r="S15" s="615"/>
      <c r="T15" s="615"/>
      <c r="U15" s="615"/>
    </row>
    <row r="16" spans="1:21" ht="13.5" hidden="1" customHeight="1" x14ac:dyDescent="0.25">
      <c r="A16" s="602"/>
      <c r="B16" s="603"/>
      <c r="C16" s="603"/>
      <c r="D16" s="603"/>
      <c r="E16" s="603"/>
      <c r="F16" s="603"/>
      <c r="G16" s="603"/>
      <c r="H16" s="616"/>
      <c r="I16" s="628" t="s">
        <v>534</v>
      </c>
      <c r="J16" s="611">
        <f>J187</f>
        <v>92289267</v>
      </c>
      <c r="K16" s="611">
        <f>K187</f>
        <v>23072316</v>
      </c>
      <c r="L16" s="612">
        <f t="shared" si="0"/>
        <v>24.999999187337785</v>
      </c>
      <c r="M16" s="611">
        <f>M187</f>
        <v>23072316</v>
      </c>
      <c r="N16" s="611">
        <f>N187</f>
        <v>0</v>
      </c>
      <c r="O16" s="613"/>
      <c r="P16" s="614"/>
      <c r="Q16" s="614"/>
      <c r="R16" s="615"/>
      <c r="S16" s="615"/>
      <c r="T16" s="615"/>
      <c r="U16" s="615"/>
    </row>
    <row r="17" spans="1:21" ht="13.5" hidden="1" customHeight="1" x14ac:dyDescent="0.25">
      <c r="A17" s="602"/>
      <c r="B17" s="603"/>
      <c r="C17" s="603"/>
      <c r="D17" s="603"/>
      <c r="E17" s="603"/>
      <c r="F17" s="603"/>
      <c r="G17" s="603"/>
      <c r="H17" s="616"/>
      <c r="I17" s="628" t="s">
        <v>535</v>
      </c>
      <c r="J17" s="611">
        <f>J191</f>
        <v>55603530</v>
      </c>
      <c r="K17" s="611">
        <f>K191</f>
        <v>13900884</v>
      </c>
      <c r="L17" s="612">
        <f t="shared" si="0"/>
        <v>25.000002697670453</v>
      </c>
      <c r="M17" s="611">
        <f>M191</f>
        <v>13900884</v>
      </c>
      <c r="N17" s="611">
        <f>N191</f>
        <v>0</v>
      </c>
      <c r="O17" s="613"/>
      <c r="P17" s="614"/>
      <c r="Q17" s="614"/>
      <c r="R17" s="615"/>
      <c r="S17" s="615"/>
      <c r="T17" s="615"/>
      <c r="U17" s="615"/>
    </row>
    <row r="18" spans="1:21" ht="13.5" hidden="1" customHeight="1" x14ac:dyDescent="0.25">
      <c r="A18" s="602"/>
      <c r="B18" s="603"/>
      <c r="C18" s="603"/>
      <c r="D18" s="603"/>
      <c r="E18" s="603"/>
      <c r="F18" s="603"/>
      <c r="G18" s="603"/>
      <c r="H18" s="629" t="s">
        <v>536</v>
      </c>
      <c r="I18" s="630"/>
      <c r="J18" s="606">
        <f>J148+J323</f>
        <v>346000</v>
      </c>
      <c r="K18" s="606">
        <f>K148+K323</f>
        <v>114375</v>
      </c>
      <c r="L18" s="626">
        <f t="shared" si="0"/>
        <v>33.056358381502889</v>
      </c>
      <c r="M18" s="606">
        <f>M148+M323</f>
        <v>114694</v>
      </c>
      <c r="N18" s="606">
        <f>N148+N323</f>
        <v>319</v>
      </c>
      <c r="O18" s="613"/>
      <c r="P18" s="614"/>
      <c r="Q18" s="614"/>
      <c r="R18" s="615"/>
      <c r="S18" s="615"/>
      <c r="T18" s="615"/>
      <c r="U18" s="615"/>
    </row>
    <row r="19" spans="1:21" ht="13.5" hidden="1" customHeight="1" x14ac:dyDescent="0.25">
      <c r="A19" s="602"/>
      <c r="B19" s="603"/>
      <c r="C19" s="603"/>
      <c r="D19" s="603"/>
      <c r="E19" s="603"/>
      <c r="F19" s="603"/>
      <c r="G19" s="603"/>
      <c r="H19" s="624" t="s">
        <v>537</v>
      </c>
      <c r="I19" s="625"/>
      <c r="J19" s="606">
        <f>J291</f>
        <v>310000</v>
      </c>
      <c r="K19" s="606">
        <f>K291</f>
        <v>0</v>
      </c>
      <c r="L19" s="626">
        <f t="shared" si="0"/>
        <v>0</v>
      </c>
      <c r="M19" s="606">
        <f>M291</f>
        <v>0</v>
      </c>
      <c r="N19" s="606">
        <f>N291</f>
        <v>0</v>
      </c>
      <c r="O19" s="613"/>
      <c r="P19" s="614"/>
      <c r="Q19" s="614"/>
      <c r="R19" s="615"/>
      <c r="S19" s="615"/>
      <c r="T19" s="615"/>
      <c r="U19" s="615"/>
    </row>
    <row r="20" spans="1:21" ht="13.5" hidden="1" customHeight="1" x14ac:dyDescent="0.25">
      <c r="A20" s="602"/>
      <c r="B20" s="603"/>
      <c r="C20" s="603"/>
      <c r="D20" s="603"/>
      <c r="E20" s="603"/>
      <c r="F20" s="603"/>
      <c r="G20" s="603"/>
      <c r="H20" s="624" t="s">
        <v>538</v>
      </c>
      <c r="I20" s="625"/>
      <c r="J20" s="606">
        <f>J76+J77+J78+J85+J86+J123+J134+J157+J158+J166+J167+J172+J194+J195+J196+J203+J204+J274+J275+J329+J330</f>
        <v>91462150</v>
      </c>
      <c r="K20" s="606">
        <f>K76+K77+K78+K85+K86+K123+K134+K157+K158+K166+K167+K172+K194+K195+K196+K203+K204+K274+K275+K329+K330</f>
        <v>29161441.600000001</v>
      </c>
      <c r="L20" s="626">
        <f t="shared" si="0"/>
        <v>31.883616993477631</v>
      </c>
      <c r="M20" s="606">
        <f>M76+M77+M78+M85+M86+M123+M134+M157+M158+M166+M167+M172+M194+M195+M196+M203+M204+M274+M275+M329+M330</f>
        <v>29691602</v>
      </c>
      <c r="N20" s="606">
        <f>N76+N77+N78+N85+N86+N123+N134+N157+N158+N166+N167+N172+N194+N195+N196+N203+N204+N274+N275+N329+N330</f>
        <v>530160.4</v>
      </c>
      <c r="O20" s="613"/>
      <c r="P20" s="614"/>
      <c r="Q20" s="614"/>
      <c r="R20" s="615"/>
      <c r="S20" s="615"/>
      <c r="T20" s="615"/>
      <c r="U20" s="615"/>
    </row>
    <row r="21" spans="1:21" ht="13.5" hidden="1" customHeight="1" x14ac:dyDescent="0.25">
      <c r="A21" s="602"/>
      <c r="B21" s="603"/>
      <c r="C21" s="603"/>
      <c r="D21" s="603"/>
      <c r="E21" s="603"/>
      <c r="F21" s="603"/>
      <c r="G21" s="603"/>
      <c r="H21" s="624" t="s">
        <v>539</v>
      </c>
      <c r="I21" s="625"/>
      <c r="J21" s="606">
        <f>J62+J118+J119+J227</f>
        <v>316395</v>
      </c>
      <c r="K21" s="606">
        <f>K62+K118+K119+K227</f>
        <v>227965</v>
      </c>
      <c r="L21" s="626">
        <f t="shared" si="0"/>
        <v>72.050759335640578</v>
      </c>
      <c r="M21" s="606">
        <f>M62+M118+M119+M227</f>
        <v>227964.99999999997</v>
      </c>
      <c r="N21" s="606">
        <f>N62+N118+N119+N227</f>
        <v>-1.1368683772161603E-11</v>
      </c>
      <c r="O21" s="613"/>
      <c r="P21" s="614"/>
      <c r="Q21" s="614"/>
      <c r="R21" s="615"/>
      <c r="S21" s="615"/>
      <c r="T21" s="615"/>
      <c r="U21" s="615"/>
    </row>
    <row r="22" spans="1:21" ht="13.5" hidden="1" customHeight="1" x14ac:dyDescent="0.25">
      <c r="A22" s="602"/>
      <c r="B22" s="603"/>
      <c r="C22" s="603"/>
      <c r="D22" s="603"/>
      <c r="E22" s="603"/>
      <c r="F22" s="603"/>
      <c r="G22" s="603"/>
      <c r="H22" s="624" t="s">
        <v>540</v>
      </c>
      <c r="I22" s="625"/>
      <c r="J22" s="606">
        <f>J63</f>
        <v>0</v>
      </c>
      <c r="K22" s="606">
        <f>K63</f>
        <v>32700</v>
      </c>
      <c r="L22" s="631">
        <v>0</v>
      </c>
      <c r="M22" s="606">
        <f>M63</f>
        <v>32699.59</v>
      </c>
      <c r="N22" s="606">
        <f>N63</f>
        <v>-0.40999999999985448</v>
      </c>
      <c r="O22" s="613"/>
      <c r="P22" s="614"/>
      <c r="Q22" s="614"/>
      <c r="R22" s="615"/>
      <c r="S22" s="615"/>
      <c r="T22" s="615"/>
      <c r="U22" s="615"/>
    </row>
    <row r="23" spans="1:21" ht="31.5" hidden="1" customHeight="1" x14ac:dyDescent="0.25">
      <c r="A23" s="602"/>
      <c r="B23" s="603"/>
      <c r="C23" s="603"/>
      <c r="D23" s="603"/>
      <c r="E23" s="603"/>
      <c r="F23" s="603"/>
      <c r="G23" s="603"/>
      <c r="H23" s="624" t="s">
        <v>960</v>
      </c>
      <c r="I23" s="632"/>
      <c r="J23" s="606">
        <f>J117</f>
        <v>20824</v>
      </c>
      <c r="K23" s="606">
        <f>K117</f>
        <v>8925</v>
      </c>
      <c r="L23" s="626">
        <f t="shared" si="0"/>
        <v>42.859200922013059</v>
      </c>
      <c r="M23" s="606">
        <f>M117</f>
        <v>0</v>
      </c>
      <c r="N23" s="606">
        <f>N117</f>
        <v>-8925</v>
      </c>
      <c r="O23" s="613"/>
      <c r="P23" s="614"/>
      <c r="Q23" s="614"/>
      <c r="R23" s="615"/>
      <c r="S23" s="615"/>
      <c r="T23" s="615"/>
      <c r="U23" s="615"/>
    </row>
    <row r="24" spans="1:21" ht="30.75" hidden="1" customHeight="1" x14ac:dyDescent="0.25">
      <c r="A24" s="602"/>
      <c r="B24" s="603"/>
      <c r="C24" s="603"/>
      <c r="D24" s="603"/>
      <c r="E24" s="603"/>
      <c r="F24" s="603"/>
      <c r="G24" s="603"/>
      <c r="H24" s="624" t="s">
        <v>961</v>
      </c>
      <c r="I24" s="625"/>
      <c r="J24" s="606">
        <f>J44+J60+J61+J72+J100+J136+J142+J144+J147+J245+J249+J257+J276+J288+J290</f>
        <v>54271000</v>
      </c>
      <c r="K24" s="606">
        <f>K44+K60+K61+K72+K100+K136+K142+K144+K147+K245+K249+K257+K276+K288+K290</f>
        <v>15231393.300000001</v>
      </c>
      <c r="L24" s="626">
        <f t="shared" si="0"/>
        <v>28.065436973706031</v>
      </c>
      <c r="M24" s="606">
        <f>M44+M60+M61+M72+M100+M136+M142+M144+M147+M245+M249+M257+M276+M288+M290</f>
        <v>15871543.57</v>
      </c>
      <c r="N24" s="606">
        <f>N44+N60+N61+N72+N100+N136+N142+N144+N147+N245+N249+N257+N276+N288+N290</f>
        <v>640150.27000000025</v>
      </c>
      <c r="O24" s="633"/>
      <c r="P24" s="614"/>
      <c r="Q24" s="614"/>
      <c r="R24" s="615"/>
      <c r="S24" s="615"/>
      <c r="T24" s="615"/>
      <c r="U24" s="615"/>
    </row>
    <row r="25" spans="1:21" ht="22.5" hidden="1" customHeight="1" thickBot="1" x14ac:dyDescent="0.3">
      <c r="A25" s="634" t="s">
        <v>546</v>
      </c>
      <c r="B25" s="635"/>
      <c r="C25" s="635"/>
      <c r="D25" s="635"/>
      <c r="E25" s="635"/>
      <c r="F25" s="635"/>
      <c r="G25" s="635"/>
      <c r="H25" s="635"/>
      <c r="I25" s="636"/>
      <c r="J25" s="637">
        <f>J26+J29+J30+J31+J32+J33+J34</f>
        <v>281862313</v>
      </c>
      <c r="K25" s="637">
        <f>K26+K29+K30+K31+K32+K33+K34</f>
        <v>15890896</v>
      </c>
      <c r="L25" s="638">
        <f t="shared" si="0"/>
        <v>5.6378221802217316</v>
      </c>
      <c r="M25" s="637">
        <f>M26+M29+M30+M31+M32+M33+M34</f>
        <v>22336421.990000002</v>
      </c>
      <c r="N25" s="637">
        <f>N26+N29+N30+N31+N32+N33+N34</f>
        <v>6445525.9900000002</v>
      </c>
      <c r="O25" s="639"/>
      <c r="P25" s="614"/>
      <c r="Q25" s="614"/>
      <c r="R25" s="615"/>
      <c r="S25" s="615"/>
      <c r="T25" s="615"/>
      <c r="U25" s="615"/>
    </row>
    <row r="26" spans="1:21" ht="13.5" hidden="1" customHeight="1" thickTop="1" x14ac:dyDescent="0.25">
      <c r="A26" s="602"/>
      <c r="B26" s="603"/>
      <c r="C26" s="603"/>
      <c r="D26" s="603"/>
      <c r="E26" s="603"/>
      <c r="F26" s="603"/>
      <c r="G26" s="603"/>
      <c r="H26" s="604" t="s">
        <v>526</v>
      </c>
      <c r="I26" s="605"/>
      <c r="J26" s="606">
        <f>J27+J28</f>
        <v>17913360</v>
      </c>
      <c r="K26" s="606">
        <f>K27+K28</f>
        <v>1675949</v>
      </c>
      <c r="L26" s="626">
        <f t="shared" si="0"/>
        <v>9.3558606537243705</v>
      </c>
      <c r="M26" s="606">
        <f>M27+M28</f>
        <v>1584198.31</v>
      </c>
      <c r="N26" s="606">
        <f>N27+N28</f>
        <v>-91750.690000000061</v>
      </c>
      <c r="O26" s="640"/>
      <c r="P26" s="614"/>
      <c r="Q26" s="614"/>
      <c r="R26" s="615"/>
      <c r="S26" s="615"/>
      <c r="T26" s="615"/>
      <c r="U26" s="615"/>
    </row>
    <row r="27" spans="1:21" ht="30.75" hidden="1" customHeight="1" x14ac:dyDescent="0.25">
      <c r="A27" s="602"/>
      <c r="B27" s="603"/>
      <c r="C27" s="603"/>
      <c r="D27" s="603"/>
      <c r="E27" s="603"/>
      <c r="F27" s="603"/>
      <c r="G27" s="603"/>
      <c r="H27" s="609" t="s">
        <v>962</v>
      </c>
      <c r="I27" s="610"/>
      <c r="J27" s="611">
        <f>J200+J309+J312+J318</f>
        <v>7283384</v>
      </c>
      <c r="K27" s="611">
        <f>K200+K309+K312+K318</f>
        <v>820786</v>
      </c>
      <c r="L27" s="612">
        <f t="shared" si="0"/>
        <v>11.269294602618784</v>
      </c>
      <c r="M27" s="611">
        <f>M200+M309+M312+M318</f>
        <v>752764.21</v>
      </c>
      <c r="N27" s="611">
        <f>N200+N309+N312+N318</f>
        <v>-68021.790000000052</v>
      </c>
      <c r="O27" s="613"/>
      <c r="P27" s="614"/>
      <c r="Q27" s="614"/>
      <c r="R27" s="615"/>
      <c r="S27" s="615"/>
      <c r="T27" s="615"/>
      <c r="U27" s="615"/>
    </row>
    <row r="28" spans="1:21" ht="13.5" hidden="1" customHeight="1" x14ac:dyDescent="0.25">
      <c r="A28" s="602"/>
      <c r="B28" s="603"/>
      <c r="C28" s="603"/>
      <c r="D28" s="603"/>
      <c r="E28" s="603"/>
      <c r="F28" s="603"/>
      <c r="G28" s="603"/>
      <c r="H28" s="609" t="s">
        <v>548</v>
      </c>
      <c r="I28" s="610"/>
      <c r="J28" s="611">
        <f>J128+J106+J154+J217+J221</f>
        <v>10629976</v>
      </c>
      <c r="K28" s="611">
        <f>K128+K106+K154+K217+K221</f>
        <v>855163</v>
      </c>
      <c r="L28" s="612">
        <f t="shared" si="0"/>
        <v>8.0448253128699445</v>
      </c>
      <c r="M28" s="611">
        <f>M128+M106+M154+M217+M221</f>
        <v>831434.1</v>
      </c>
      <c r="N28" s="611">
        <f>N128+N106+N154+N217+N221</f>
        <v>-23728.9</v>
      </c>
      <c r="O28" s="613"/>
      <c r="P28" s="614"/>
      <c r="Q28" s="614"/>
      <c r="R28" s="615"/>
      <c r="S28" s="615"/>
      <c r="T28" s="615"/>
      <c r="U28" s="615"/>
    </row>
    <row r="29" spans="1:21" ht="15" hidden="1" customHeight="1" x14ac:dyDescent="0.25">
      <c r="A29" s="602"/>
      <c r="B29" s="603"/>
      <c r="C29" s="603"/>
      <c r="D29" s="603"/>
      <c r="E29" s="603"/>
      <c r="F29" s="603"/>
      <c r="G29" s="603"/>
      <c r="H29" s="624" t="s">
        <v>549</v>
      </c>
      <c r="I29" s="625"/>
      <c r="J29" s="606">
        <f>J109</f>
        <v>12105898</v>
      </c>
      <c r="K29" s="606">
        <f>K109</f>
        <v>0</v>
      </c>
      <c r="L29" s="626">
        <f t="shared" si="0"/>
        <v>0</v>
      </c>
      <c r="M29" s="606">
        <f>M109</f>
        <v>0</v>
      </c>
      <c r="N29" s="606">
        <f>N109</f>
        <v>0</v>
      </c>
      <c r="O29" s="613"/>
      <c r="P29" s="614"/>
      <c r="Q29" s="614"/>
      <c r="R29" s="615"/>
      <c r="S29" s="615"/>
      <c r="T29" s="615"/>
      <c r="U29" s="615"/>
    </row>
    <row r="30" spans="1:21" ht="13.5" hidden="1" customHeight="1" x14ac:dyDescent="0.25">
      <c r="A30" s="602"/>
      <c r="B30" s="603"/>
      <c r="C30" s="603"/>
      <c r="D30" s="603"/>
      <c r="E30" s="603"/>
      <c r="F30" s="603"/>
      <c r="G30" s="603"/>
      <c r="H30" s="624" t="s">
        <v>550</v>
      </c>
      <c r="I30" s="625"/>
      <c r="J30" s="606">
        <f>J46+J47+J51+J79+J80+J95+J197+J198+J199+J279</f>
        <v>199143095</v>
      </c>
      <c r="K30" s="606">
        <f>K46+K47+K51+K79+K80+K95+K197+K198+K199+K279</f>
        <v>13243042</v>
      </c>
      <c r="L30" s="626">
        <f t="shared" si="0"/>
        <v>6.6500131475811406</v>
      </c>
      <c r="M30" s="606">
        <f>M46+M47+M51+M79+M80+M95+M197+M198+M199+M279</f>
        <v>14577336.68</v>
      </c>
      <c r="N30" s="606">
        <f>N46+N47+N51+N79+N80+N95+N197+N198+N199+N279</f>
        <v>1334294.6799999997</v>
      </c>
      <c r="O30" s="613"/>
      <c r="P30" s="614"/>
      <c r="Q30" s="614"/>
      <c r="R30" s="615"/>
      <c r="S30" s="615"/>
      <c r="T30" s="615"/>
      <c r="U30" s="615"/>
    </row>
    <row r="31" spans="1:21" ht="13.5" hidden="1" customHeight="1" x14ac:dyDescent="0.25">
      <c r="A31" s="602"/>
      <c r="B31" s="603"/>
      <c r="C31" s="603"/>
      <c r="D31" s="603"/>
      <c r="E31" s="603"/>
      <c r="F31" s="603"/>
      <c r="G31" s="603"/>
      <c r="H31" s="624" t="s">
        <v>552</v>
      </c>
      <c r="I31" s="625"/>
      <c r="J31" s="606">
        <f>J110+J111+J237+J311</f>
        <v>4050000</v>
      </c>
      <c r="K31" s="606">
        <f>K110+K111+K237+K311</f>
        <v>0</v>
      </c>
      <c r="L31" s="626">
        <f t="shared" si="0"/>
        <v>0</v>
      </c>
      <c r="M31" s="606">
        <f>M110+M111+M237+M311</f>
        <v>0</v>
      </c>
      <c r="N31" s="606">
        <f>N110+N111+N237+N311</f>
        <v>0</v>
      </c>
      <c r="O31" s="613"/>
      <c r="P31" s="614"/>
      <c r="Q31" s="614"/>
      <c r="R31" s="615"/>
      <c r="S31" s="615"/>
      <c r="T31" s="615"/>
      <c r="U31" s="615"/>
    </row>
    <row r="32" spans="1:21" ht="13.5" hidden="1" customHeight="1" x14ac:dyDescent="0.25">
      <c r="A32" s="602"/>
      <c r="B32" s="603"/>
      <c r="C32" s="603"/>
      <c r="D32" s="603"/>
      <c r="E32" s="603"/>
      <c r="F32" s="603"/>
      <c r="G32" s="603"/>
      <c r="H32" s="624" t="s">
        <v>963</v>
      </c>
      <c r="I32" s="625"/>
      <c r="J32" s="606">
        <f>J48+J49+J96</f>
        <v>12456210</v>
      </c>
      <c r="K32" s="606">
        <f>K48+K49+K96</f>
        <v>36162</v>
      </c>
      <c r="L32" s="626">
        <f t="shared" si="0"/>
        <v>0.29031302458773572</v>
      </c>
      <c r="M32" s="606">
        <f>M48+M49+M96</f>
        <v>36200</v>
      </c>
      <c r="N32" s="606">
        <f>N48+N49+N96</f>
        <v>38</v>
      </c>
      <c r="O32" s="613"/>
      <c r="P32" s="614"/>
      <c r="Q32" s="614"/>
      <c r="R32" s="615"/>
      <c r="S32" s="615"/>
      <c r="T32" s="615"/>
      <c r="U32" s="615"/>
    </row>
    <row r="33" spans="1:21" ht="13.5" hidden="1" customHeight="1" x14ac:dyDescent="0.25">
      <c r="A33" s="602"/>
      <c r="B33" s="603"/>
      <c r="C33" s="603"/>
      <c r="D33" s="603"/>
      <c r="E33" s="603"/>
      <c r="F33" s="603"/>
      <c r="G33" s="603"/>
      <c r="H33" s="624" t="s">
        <v>554</v>
      </c>
      <c r="I33" s="625"/>
      <c r="J33" s="606">
        <f>J97+J238</f>
        <v>24888750</v>
      </c>
      <c r="K33" s="606">
        <f>K97+K238</f>
        <v>0</v>
      </c>
      <c r="L33" s="626">
        <f t="shared" si="0"/>
        <v>0</v>
      </c>
      <c r="M33" s="606">
        <f>M97+M238</f>
        <v>5000000</v>
      </c>
      <c r="N33" s="606">
        <f>N97+N238</f>
        <v>5000000</v>
      </c>
      <c r="O33" s="613"/>
      <c r="P33" s="614"/>
      <c r="Q33" s="614"/>
      <c r="R33" s="615"/>
      <c r="S33" s="615"/>
      <c r="T33" s="615"/>
      <c r="U33" s="615"/>
    </row>
    <row r="34" spans="1:21" ht="7.5" hidden="1" customHeight="1" thickTop="1" x14ac:dyDescent="0.25">
      <c r="A34" s="602"/>
      <c r="B34" s="603"/>
      <c r="C34" s="603"/>
      <c r="D34" s="603"/>
      <c r="E34" s="603"/>
      <c r="F34" s="603"/>
      <c r="G34" s="603"/>
      <c r="H34" s="624" t="s">
        <v>964</v>
      </c>
      <c r="I34" s="632"/>
      <c r="J34" s="606">
        <f>J50+J52+J64+J65+J70</f>
        <v>11305000</v>
      </c>
      <c r="K34" s="606">
        <f>K50+K52+K64+K65+K70</f>
        <v>935743</v>
      </c>
      <c r="L34" s="626">
        <f t="shared" si="0"/>
        <v>8.2772490048651033</v>
      </c>
      <c r="M34" s="606">
        <f>M50+M52+M64+M65+M70</f>
        <v>1138687</v>
      </c>
      <c r="N34" s="606">
        <f>N50+N52+N64+N65+N70</f>
        <v>202944</v>
      </c>
      <c r="O34" s="613"/>
      <c r="P34" s="614"/>
      <c r="Q34" s="614"/>
      <c r="R34" s="615"/>
      <c r="S34" s="615"/>
      <c r="T34" s="615"/>
      <c r="U34" s="615"/>
    </row>
    <row r="35" spans="1:21" ht="12.75" customHeight="1" thickTop="1" x14ac:dyDescent="0.25">
      <c r="A35" s="602"/>
      <c r="B35" s="603"/>
      <c r="C35" s="603"/>
      <c r="D35" s="603"/>
      <c r="E35" s="603"/>
      <c r="F35" s="603"/>
      <c r="G35" s="603"/>
      <c r="H35" s="603"/>
      <c r="I35" s="641" t="s">
        <v>634</v>
      </c>
      <c r="J35" s="642"/>
      <c r="K35" s="642"/>
      <c r="L35" s="643"/>
      <c r="M35" s="642"/>
      <c r="N35" s="642"/>
      <c r="O35" s="633"/>
      <c r="P35" s="614"/>
      <c r="Q35" s="614"/>
      <c r="R35" s="615"/>
      <c r="S35" s="615"/>
      <c r="T35" s="615"/>
      <c r="U35" s="615"/>
    </row>
    <row r="36" spans="1:21" ht="13.7" customHeight="1" x14ac:dyDescent="0.25">
      <c r="A36" s="644" t="s">
        <v>2</v>
      </c>
      <c r="B36" s="645"/>
      <c r="C36" s="645"/>
      <c r="D36" s="645"/>
      <c r="E36" s="645"/>
      <c r="F36" s="645"/>
      <c r="G36" s="645"/>
      <c r="H36" s="645"/>
      <c r="I36" s="646"/>
      <c r="J36" s="647">
        <v>85402949</v>
      </c>
      <c r="K36" s="648">
        <v>6137614</v>
      </c>
      <c r="L36" s="649">
        <v>7.19</v>
      </c>
      <c r="M36" s="650">
        <f>+M37+M41+M53+M66+M69+M71</f>
        <v>6554026.4699999997</v>
      </c>
      <c r="N36" s="650">
        <f>+N37+N41+N53+N66+N69+N71</f>
        <v>416412.47</v>
      </c>
      <c r="O36" s="651"/>
      <c r="P36" s="615"/>
      <c r="Q36" s="615"/>
      <c r="R36" s="615"/>
      <c r="S36" s="615"/>
      <c r="T36" s="615"/>
      <c r="U36" s="615"/>
    </row>
    <row r="37" spans="1:21" ht="13.7" customHeight="1" x14ac:dyDescent="0.25">
      <c r="A37" s="652"/>
      <c r="B37" s="653"/>
      <c r="C37" s="654" t="s">
        <v>3</v>
      </c>
      <c r="D37" s="655"/>
      <c r="E37" s="655"/>
      <c r="F37" s="655"/>
      <c r="G37" s="655"/>
      <c r="H37" s="655"/>
      <c r="I37" s="656"/>
      <c r="J37" s="657">
        <v>16900</v>
      </c>
      <c r="K37" s="658">
        <v>8193</v>
      </c>
      <c r="L37" s="659">
        <v>48.48</v>
      </c>
      <c r="M37" s="660">
        <f>+M38+M39+M40</f>
        <v>7260.94</v>
      </c>
      <c r="N37" s="660">
        <f>+N38+N39+N40</f>
        <v>-931.06</v>
      </c>
      <c r="O37" s="661"/>
      <c r="P37" s="662"/>
      <c r="Q37" s="662"/>
      <c r="R37" s="662"/>
      <c r="S37" s="662"/>
      <c r="T37" s="662"/>
      <c r="U37" s="662"/>
    </row>
    <row r="38" spans="1:21" ht="41.25" customHeight="1" x14ac:dyDescent="0.25">
      <c r="A38" s="663"/>
      <c r="B38" s="664"/>
      <c r="C38" s="665" t="s">
        <v>0</v>
      </c>
      <c r="D38" s="666" t="s">
        <v>558</v>
      </c>
      <c r="E38" s="667"/>
      <c r="F38" s="667"/>
      <c r="G38" s="667"/>
      <c r="H38" s="667"/>
      <c r="I38" s="668"/>
      <c r="J38" s="669">
        <v>16900</v>
      </c>
      <c r="K38" s="670">
        <v>6565</v>
      </c>
      <c r="L38" s="671">
        <v>38.85</v>
      </c>
      <c r="M38" s="672">
        <v>6565</v>
      </c>
      <c r="N38" s="672">
        <f>+M38-K38</f>
        <v>0</v>
      </c>
      <c r="O38" s="673"/>
      <c r="P38" s="615"/>
      <c r="Q38" s="615"/>
      <c r="R38" s="615"/>
      <c r="S38" s="615"/>
      <c r="T38" s="615"/>
      <c r="U38" s="615"/>
    </row>
    <row r="39" spans="1:21" ht="13.7" customHeight="1" x14ac:dyDescent="0.25">
      <c r="A39" s="663"/>
      <c r="B39" s="664"/>
      <c r="C39" s="674"/>
      <c r="D39" s="675" t="s">
        <v>559</v>
      </c>
      <c r="E39" s="676"/>
      <c r="F39" s="676"/>
      <c r="G39" s="676"/>
      <c r="H39" s="676"/>
      <c r="I39" s="677"/>
      <c r="J39" s="678">
        <v>0</v>
      </c>
      <c r="K39" s="679">
        <v>1478</v>
      </c>
      <c r="L39" s="671">
        <v>0</v>
      </c>
      <c r="M39" s="672">
        <v>546.71</v>
      </c>
      <c r="N39" s="672">
        <f>+M39-K39</f>
        <v>-931.29</v>
      </c>
      <c r="O39" s="673"/>
      <c r="P39" s="615"/>
      <c r="Q39" s="615"/>
      <c r="R39" s="615"/>
      <c r="S39" s="615"/>
      <c r="T39" s="615"/>
      <c r="U39" s="615"/>
    </row>
    <row r="40" spans="1:21" ht="13.7" customHeight="1" x14ac:dyDescent="0.25">
      <c r="A40" s="663"/>
      <c r="B40" s="664"/>
      <c r="C40" s="674"/>
      <c r="D40" s="680" t="s">
        <v>560</v>
      </c>
      <c r="E40" s="681"/>
      <c r="F40" s="681"/>
      <c r="G40" s="681"/>
      <c r="H40" s="681"/>
      <c r="I40" s="682"/>
      <c r="J40" s="678">
        <v>0</v>
      </c>
      <c r="K40" s="678">
        <v>149</v>
      </c>
      <c r="L40" s="671">
        <v>0</v>
      </c>
      <c r="M40" s="672">
        <v>149.22999999999999</v>
      </c>
      <c r="N40" s="672">
        <f>+M40-K40</f>
        <v>0.22999999999998977</v>
      </c>
      <c r="O40" s="673"/>
      <c r="P40" s="615"/>
      <c r="Q40" s="615"/>
      <c r="R40" s="615"/>
      <c r="S40" s="615"/>
      <c r="T40" s="615"/>
      <c r="U40" s="615"/>
    </row>
    <row r="41" spans="1:21" ht="13.7" customHeight="1" x14ac:dyDescent="0.25">
      <c r="A41" s="663"/>
      <c r="B41" s="664"/>
      <c r="C41" s="683" t="s">
        <v>7</v>
      </c>
      <c r="D41" s="684"/>
      <c r="E41" s="684"/>
      <c r="F41" s="684"/>
      <c r="G41" s="684"/>
      <c r="H41" s="684"/>
      <c r="I41" s="685"/>
      <c r="J41" s="686">
        <v>64736049</v>
      </c>
      <c r="K41" s="686">
        <v>3887231</v>
      </c>
      <c r="L41" s="659">
        <v>6</v>
      </c>
      <c r="M41" s="660">
        <f>+M42+M43+M44+M45+M46+M47+M48+M49+M50+M51+M52</f>
        <v>4387016.67</v>
      </c>
      <c r="N41" s="660">
        <f>+N42+N43+N44+N45+N46+N47+N48+N49+N50+N51+N52</f>
        <v>499785.67</v>
      </c>
      <c r="O41" s="687"/>
      <c r="P41" s="615"/>
      <c r="Q41" s="615"/>
      <c r="R41" s="615"/>
      <c r="S41" s="615"/>
      <c r="T41" s="615"/>
      <c r="U41" s="615"/>
    </row>
    <row r="42" spans="1:21" ht="44.25" customHeight="1" x14ac:dyDescent="0.25">
      <c r="A42" s="663"/>
      <c r="B42" s="664"/>
      <c r="C42" s="688" t="s">
        <v>0</v>
      </c>
      <c r="D42" s="689" t="s">
        <v>559</v>
      </c>
      <c r="E42" s="690"/>
      <c r="F42" s="690"/>
      <c r="G42" s="690"/>
      <c r="H42" s="690"/>
      <c r="I42" s="691"/>
      <c r="J42" s="692">
        <v>0</v>
      </c>
      <c r="K42" s="692">
        <v>4421</v>
      </c>
      <c r="L42" s="693">
        <v>0</v>
      </c>
      <c r="M42" s="694">
        <v>1037.68</v>
      </c>
      <c r="N42" s="694">
        <f t="shared" ref="N42:N52" si="1">+M42-K42</f>
        <v>-3383.3199999999997</v>
      </c>
      <c r="O42" s="695" t="s">
        <v>965</v>
      </c>
      <c r="P42" s="615"/>
      <c r="Q42" s="615"/>
      <c r="R42" s="615"/>
      <c r="S42" s="615"/>
      <c r="T42" s="615"/>
      <c r="U42" s="615"/>
    </row>
    <row r="43" spans="1:21" ht="43.5" customHeight="1" x14ac:dyDescent="0.25">
      <c r="A43" s="663"/>
      <c r="B43" s="664"/>
      <c r="C43" s="696"/>
      <c r="D43" s="697" t="s">
        <v>561</v>
      </c>
      <c r="E43" s="698"/>
      <c r="F43" s="698"/>
      <c r="G43" s="698"/>
      <c r="H43" s="698"/>
      <c r="I43" s="699"/>
      <c r="J43" s="700">
        <v>0</v>
      </c>
      <c r="K43" s="700">
        <v>57052</v>
      </c>
      <c r="L43" s="701">
        <v>0</v>
      </c>
      <c r="M43" s="702">
        <v>38316.99</v>
      </c>
      <c r="N43" s="702">
        <f>+M43-K43</f>
        <v>-18735.010000000002</v>
      </c>
      <c r="O43" s="703" t="s">
        <v>966</v>
      </c>
      <c r="P43" s="615"/>
      <c r="Q43" s="615"/>
      <c r="R43" s="615"/>
      <c r="S43" s="615"/>
      <c r="T43" s="615"/>
      <c r="U43" s="615"/>
    </row>
    <row r="44" spans="1:21" ht="39.75" customHeight="1" x14ac:dyDescent="0.25">
      <c r="A44" s="704" t="s">
        <v>0</v>
      </c>
      <c r="B44" s="674"/>
      <c r="C44" s="674"/>
      <c r="D44" s="705" t="s">
        <v>562</v>
      </c>
      <c r="E44" s="706"/>
      <c r="F44" s="706"/>
      <c r="G44" s="706"/>
      <c r="H44" s="706"/>
      <c r="I44" s="707"/>
      <c r="J44" s="708">
        <v>12400000</v>
      </c>
      <c r="K44" s="709">
        <v>1396000</v>
      </c>
      <c r="L44" s="710">
        <v>11.26</v>
      </c>
      <c r="M44" s="611">
        <v>1396000</v>
      </c>
      <c r="N44" s="611">
        <f t="shared" si="1"/>
        <v>0</v>
      </c>
      <c r="O44" s="711"/>
      <c r="P44" s="615"/>
      <c r="Q44" s="615"/>
      <c r="R44" s="615"/>
      <c r="S44" s="615"/>
      <c r="T44" s="615"/>
      <c r="U44" s="615"/>
    </row>
    <row r="45" spans="1:21" ht="102" customHeight="1" x14ac:dyDescent="0.25">
      <c r="A45" s="712"/>
      <c r="B45" s="674"/>
      <c r="C45" s="674"/>
      <c r="D45" s="713" t="s">
        <v>563</v>
      </c>
      <c r="E45" s="714"/>
      <c r="F45" s="714"/>
      <c r="G45" s="714"/>
      <c r="H45" s="714"/>
      <c r="I45" s="715"/>
      <c r="J45" s="708">
        <v>8200</v>
      </c>
      <c r="K45" s="708">
        <v>3779</v>
      </c>
      <c r="L45" s="716">
        <v>46.09</v>
      </c>
      <c r="M45" s="611">
        <v>5604</v>
      </c>
      <c r="N45" s="611">
        <f t="shared" si="1"/>
        <v>1825</v>
      </c>
      <c r="O45" s="695" t="s">
        <v>967</v>
      </c>
      <c r="P45" s="615"/>
      <c r="Q45" s="615"/>
      <c r="R45" s="615"/>
      <c r="S45" s="615"/>
      <c r="T45" s="615"/>
      <c r="U45" s="615"/>
    </row>
    <row r="46" spans="1:21" ht="42.75" customHeight="1" x14ac:dyDescent="0.25">
      <c r="A46" s="712"/>
      <c r="B46" s="674"/>
      <c r="C46" s="674"/>
      <c r="D46" s="689" t="s">
        <v>565</v>
      </c>
      <c r="E46" s="690"/>
      <c r="F46" s="690"/>
      <c r="G46" s="690"/>
      <c r="H46" s="690"/>
      <c r="I46" s="691"/>
      <c r="J46" s="708">
        <v>21094889</v>
      </c>
      <c r="K46" s="708">
        <v>0</v>
      </c>
      <c r="L46" s="716">
        <v>0</v>
      </c>
      <c r="M46" s="611">
        <v>0</v>
      </c>
      <c r="N46" s="611">
        <f t="shared" si="1"/>
        <v>0</v>
      </c>
      <c r="O46" s="711"/>
      <c r="P46" s="615"/>
      <c r="Q46" s="615"/>
      <c r="R46" s="615"/>
      <c r="S46" s="615"/>
      <c r="T46" s="615"/>
      <c r="U46" s="615"/>
    </row>
    <row r="47" spans="1:21" ht="39.75" customHeight="1" x14ac:dyDescent="0.25">
      <c r="A47" s="712"/>
      <c r="B47" s="674"/>
      <c r="C47" s="674"/>
      <c r="D47" s="689" t="s">
        <v>566</v>
      </c>
      <c r="E47" s="690"/>
      <c r="F47" s="690"/>
      <c r="G47" s="690"/>
      <c r="H47" s="690"/>
      <c r="I47" s="691"/>
      <c r="J47" s="708">
        <v>6834750</v>
      </c>
      <c r="K47" s="708">
        <v>0</v>
      </c>
      <c r="L47" s="716">
        <v>0</v>
      </c>
      <c r="M47" s="611">
        <v>0</v>
      </c>
      <c r="N47" s="611">
        <f t="shared" si="1"/>
        <v>0</v>
      </c>
      <c r="O47" s="711"/>
      <c r="P47" s="615"/>
      <c r="Q47" s="615"/>
      <c r="R47" s="615"/>
      <c r="S47" s="615"/>
      <c r="T47" s="615"/>
      <c r="U47" s="615"/>
    </row>
    <row r="48" spans="1:21" ht="53.25" customHeight="1" x14ac:dyDescent="0.25">
      <c r="A48" s="712"/>
      <c r="B48" s="674"/>
      <c r="C48" s="674"/>
      <c r="D48" s="705" t="s">
        <v>567</v>
      </c>
      <c r="E48" s="706"/>
      <c r="F48" s="706"/>
      <c r="G48" s="706"/>
      <c r="H48" s="706"/>
      <c r="I48" s="707"/>
      <c r="J48" s="708">
        <v>1170170</v>
      </c>
      <c r="K48" s="708">
        <v>0</v>
      </c>
      <c r="L48" s="716">
        <v>0</v>
      </c>
      <c r="M48" s="611">
        <v>0</v>
      </c>
      <c r="N48" s="611">
        <f t="shared" si="1"/>
        <v>0</v>
      </c>
      <c r="O48" s="711"/>
      <c r="P48" s="615"/>
      <c r="Q48" s="615"/>
      <c r="R48" s="615"/>
      <c r="S48" s="615"/>
      <c r="T48" s="615"/>
      <c r="U48" s="615"/>
    </row>
    <row r="49" spans="1:21" ht="53.25" customHeight="1" x14ac:dyDescent="0.25">
      <c r="A49" s="712"/>
      <c r="B49" s="674"/>
      <c r="C49" s="674"/>
      <c r="D49" s="713" t="s">
        <v>568</v>
      </c>
      <c r="E49" s="714"/>
      <c r="F49" s="714"/>
      <c r="G49" s="714"/>
      <c r="H49" s="714"/>
      <c r="I49" s="715"/>
      <c r="J49" s="708">
        <v>5036040</v>
      </c>
      <c r="K49" s="708">
        <v>36162</v>
      </c>
      <c r="L49" s="716">
        <v>0.72</v>
      </c>
      <c r="M49" s="611">
        <v>36200</v>
      </c>
      <c r="N49" s="611">
        <f t="shared" si="1"/>
        <v>38</v>
      </c>
      <c r="O49" s="711"/>
      <c r="P49" s="615"/>
      <c r="Q49" s="615"/>
      <c r="R49" s="615"/>
      <c r="S49" s="615"/>
      <c r="T49" s="615"/>
      <c r="U49" s="615"/>
    </row>
    <row r="50" spans="1:21" ht="39" customHeight="1" x14ac:dyDescent="0.25">
      <c r="A50" s="717" t="s">
        <v>0</v>
      </c>
      <c r="B50" s="664"/>
      <c r="C50" s="696"/>
      <c r="D50" s="689" t="s">
        <v>569</v>
      </c>
      <c r="E50" s="690"/>
      <c r="F50" s="690"/>
      <c r="G50" s="690"/>
      <c r="H50" s="690"/>
      <c r="I50" s="691"/>
      <c r="J50" s="692">
        <v>3981000</v>
      </c>
      <c r="K50" s="718">
        <v>451052</v>
      </c>
      <c r="L50" s="710">
        <v>11.33</v>
      </c>
      <c r="M50" s="611">
        <v>548296</v>
      </c>
      <c r="N50" s="611">
        <f t="shared" si="1"/>
        <v>97244</v>
      </c>
      <c r="O50" s="719" t="s">
        <v>968</v>
      </c>
      <c r="P50" s="615"/>
      <c r="Q50" s="615"/>
      <c r="R50" s="615"/>
      <c r="S50" s="615"/>
      <c r="T50" s="615"/>
      <c r="U50" s="615"/>
    </row>
    <row r="51" spans="1:21" ht="39" customHeight="1" x14ac:dyDescent="0.25">
      <c r="A51" s="663"/>
      <c r="B51" s="664"/>
      <c r="C51" s="696"/>
      <c r="D51" s="689" t="s">
        <v>570</v>
      </c>
      <c r="E51" s="690"/>
      <c r="F51" s="690"/>
      <c r="G51" s="690"/>
      <c r="H51" s="690"/>
      <c r="I51" s="691"/>
      <c r="J51" s="720">
        <v>10927000</v>
      </c>
      <c r="K51" s="718">
        <v>1454074</v>
      </c>
      <c r="L51" s="716">
        <v>13.31</v>
      </c>
      <c r="M51" s="611">
        <v>1771171</v>
      </c>
      <c r="N51" s="611">
        <f t="shared" si="1"/>
        <v>317097</v>
      </c>
      <c r="O51" s="721"/>
      <c r="P51" s="615"/>
      <c r="Q51" s="615"/>
      <c r="R51" s="615"/>
      <c r="S51" s="615"/>
      <c r="T51" s="615"/>
      <c r="U51" s="615"/>
    </row>
    <row r="52" spans="1:21" ht="38.25" customHeight="1" x14ac:dyDescent="0.25">
      <c r="A52" s="722"/>
      <c r="B52" s="723"/>
      <c r="C52" s="724"/>
      <c r="D52" s="705" t="s">
        <v>571</v>
      </c>
      <c r="E52" s="706"/>
      <c r="F52" s="706"/>
      <c r="G52" s="706"/>
      <c r="H52" s="706"/>
      <c r="I52" s="707"/>
      <c r="J52" s="720">
        <v>3284000</v>
      </c>
      <c r="K52" s="718">
        <v>484691</v>
      </c>
      <c r="L52" s="716">
        <v>14.76</v>
      </c>
      <c r="M52" s="611">
        <v>590391</v>
      </c>
      <c r="N52" s="611">
        <f t="shared" si="1"/>
        <v>105700</v>
      </c>
      <c r="O52" s="725"/>
      <c r="P52" s="615"/>
      <c r="Q52" s="615"/>
      <c r="R52" s="615"/>
      <c r="S52" s="615"/>
      <c r="T52" s="615"/>
      <c r="U52" s="615"/>
    </row>
    <row r="53" spans="1:21" ht="16.5" customHeight="1" x14ac:dyDescent="0.25">
      <c r="A53" s="726" t="s">
        <v>0</v>
      </c>
      <c r="B53" s="727"/>
      <c r="C53" s="728" t="s">
        <v>22</v>
      </c>
      <c r="D53" s="729"/>
      <c r="E53" s="729"/>
      <c r="F53" s="729"/>
      <c r="G53" s="729"/>
      <c r="H53" s="729"/>
      <c r="I53" s="730"/>
      <c r="J53" s="686">
        <v>7600000</v>
      </c>
      <c r="K53" s="731">
        <v>1736677</v>
      </c>
      <c r="L53" s="659">
        <v>22.85</v>
      </c>
      <c r="M53" s="660">
        <f>+M54+M55+M56+M57+M58+M59+M60+M61+M62+M63+M64+M65</f>
        <v>1735788.81</v>
      </c>
      <c r="N53" s="660">
        <f>+N54+N55+N56+N57+N58+N59+N60+N61+N62+N63+N64+N65</f>
        <v>-889.1900000000054</v>
      </c>
      <c r="O53" s="732"/>
      <c r="P53" s="615"/>
      <c r="Q53" s="615"/>
      <c r="R53" s="615"/>
      <c r="S53" s="615"/>
      <c r="T53" s="615"/>
      <c r="U53" s="615"/>
    </row>
    <row r="54" spans="1:21" ht="13.7" customHeight="1" x14ac:dyDescent="0.25">
      <c r="A54" s="733"/>
      <c r="B54" s="727"/>
      <c r="C54" s="734" t="s">
        <v>0</v>
      </c>
      <c r="D54" s="735" t="s">
        <v>559</v>
      </c>
      <c r="E54" s="736"/>
      <c r="F54" s="736"/>
      <c r="G54" s="736"/>
      <c r="H54" s="736"/>
      <c r="I54" s="737"/>
      <c r="J54" s="720">
        <v>0</v>
      </c>
      <c r="K54" s="718">
        <v>5287</v>
      </c>
      <c r="L54" s="716">
        <v>0</v>
      </c>
      <c r="M54" s="611">
        <v>4898.8599999999997</v>
      </c>
      <c r="N54" s="611">
        <f t="shared" ref="N54:N65" si="2">+M54-K54</f>
        <v>-388.14000000000033</v>
      </c>
      <c r="O54" s="711"/>
      <c r="P54" s="615"/>
      <c r="Q54" s="615"/>
      <c r="R54" s="615"/>
      <c r="S54" s="615"/>
      <c r="T54" s="615"/>
      <c r="U54" s="615"/>
    </row>
    <row r="55" spans="1:21" ht="13.7" customHeight="1" x14ac:dyDescent="0.25">
      <c r="A55" s="733"/>
      <c r="B55" s="727"/>
      <c r="C55" s="738"/>
      <c r="D55" s="735" t="s">
        <v>572</v>
      </c>
      <c r="E55" s="736"/>
      <c r="F55" s="736"/>
      <c r="G55" s="736"/>
      <c r="H55" s="736"/>
      <c r="I55" s="737"/>
      <c r="J55" s="718">
        <v>0</v>
      </c>
      <c r="K55" s="718">
        <v>68</v>
      </c>
      <c r="L55" s="716">
        <v>0</v>
      </c>
      <c r="M55" s="611"/>
      <c r="N55" s="611">
        <f t="shared" si="2"/>
        <v>-68</v>
      </c>
      <c r="O55" s="711"/>
      <c r="P55" s="615"/>
      <c r="Q55" s="615"/>
      <c r="R55" s="615"/>
      <c r="S55" s="615"/>
      <c r="T55" s="615"/>
      <c r="U55" s="615"/>
    </row>
    <row r="56" spans="1:21" ht="13.7" customHeight="1" x14ac:dyDescent="0.25">
      <c r="A56" s="733"/>
      <c r="B56" s="727"/>
      <c r="C56" s="738"/>
      <c r="D56" s="735" t="s">
        <v>573</v>
      </c>
      <c r="E56" s="736"/>
      <c r="F56" s="736"/>
      <c r="G56" s="736"/>
      <c r="H56" s="736"/>
      <c r="I56" s="737"/>
      <c r="J56" s="708">
        <v>0</v>
      </c>
      <c r="K56" s="708">
        <v>33</v>
      </c>
      <c r="L56" s="716">
        <v>0</v>
      </c>
      <c r="M56" s="611"/>
      <c r="N56" s="611">
        <f t="shared" si="2"/>
        <v>-33</v>
      </c>
      <c r="O56" s="711"/>
      <c r="P56" s="615"/>
      <c r="Q56" s="615"/>
      <c r="R56" s="615"/>
      <c r="S56" s="615"/>
      <c r="T56" s="615"/>
      <c r="U56" s="615"/>
    </row>
    <row r="57" spans="1:21" ht="13.7" customHeight="1" x14ac:dyDescent="0.25">
      <c r="A57" s="733"/>
      <c r="B57" s="727"/>
      <c r="C57" s="738"/>
      <c r="D57" s="735" t="s">
        <v>560</v>
      </c>
      <c r="E57" s="736"/>
      <c r="F57" s="736"/>
      <c r="G57" s="736"/>
      <c r="H57" s="736"/>
      <c r="I57" s="737"/>
      <c r="J57" s="708">
        <v>0</v>
      </c>
      <c r="K57" s="708">
        <v>92</v>
      </c>
      <c r="L57" s="716">
        <v>0</v>
      </c>
      <c r="M57" s="611">
        <v>91.6</v>
      </c>
      <c r="N57" s="611">
        <f t="shared" si="2"/>
        <v>-0.40000000000000568</v>
      </c>
      <c r="O57" s="711"/>
      <c r="P57" s="615"/>
      <c r="Q57" s="615"/>
      <c r="R57" s="615"/>
      <c r="S57" s="615"/>
      <c r="T57" s="615"/>
      <c r="U57" s="615"/>
    </row>
    <row r="58" spans="1:21" ht="13.7" customHeight="1" x14ac:dyDescent="0.25">
      <c r="A58" s="733"/>
      <c r="B58" s="727"/>
      <c r="C58" s="738"/>
      <c r="D58" s="735" t="s">
        <v>574</v>
      </c>
      <c r="E58" s="736"/>
      <c r="F58" s="736"/>
      <c r="G58" s="736"/>
      <c r="H58" s="736"/>
      <c r="I58" s="737"/>
      <c r="J58" s="708">
        <v>0</v>
      </c>
      <c r="K58" s="708">
        <v>299</v>
      </c>
      <c r="L58" s="716">
        <v>0</v>
      </c>
      <c r="M58" s="611"/>
      <c r="N58" s="611">
        <f t="shared" si="2"/>
        <v>-299</v>
      </c>
      <c r="O58" s="711"/>
      <c r="P58" s="615"/>
      <c r="Q58" s="615"/>
      <c r="R58" s="615"/>
      <c r="S58" s="615"/>
      <c r="T58" s="615"/>
      <c r="U58" s="615"/>
    </row>
    <row r="59" spans="1:21" ht="13.7" customHeight="1" x14ac:dyDescent="0.25">
      <c r="A59" s="733"/>
      <c r="B59" s="727"/>
      <c r="C59" s="738"/>
      <c r="D59" s="735" t="s">
        <v>575</v>
      </c>
      <c r="E59" s="736"/>
      <c r="F59" s="736"/>
      <c r="G59" s="736"/>
      <c r="H59" s="736"/>
      <c r="I59" s="737"/>
      <c r="J59" s="708">
        <v>0</v>
      </c>
      <c r="K59" s="708">
        <v>100</v>
      </c>
      <c r="L59" s="716">
        <v>0</v>
      </c>
      <c r="M59" s="611"/>
      <c r="N59" s="611">
        <f t="shared" si="2"/>
        <v>-100</v>
      </c>
      <c r="O59" s="711"/>
      <c r="P59" s="615"/>
      <c r="Q59" s="615"/>
      <c r="R59" s="615"/>
      <c r="S59" s="615"/>
      <c r="T59" s="615"/>
      <c r="U59" s="615"/>
    </row>
    <row r="60" spans="1:21" ht="39" customHeight="1" x14ac:dyDescent="0.25">
      <c r="A60" s="733"/>
      <c r="B60" s="727"/>
      <c r="C60" s="738"/>
      <c r="D60" s="735" t="s">
        <v>576</v>
      </c>
      <c r="E60" s="736"/>
      <c r="F60" s="736"/>
      <c r="G60" s="736"/>
      <c r="H60" s="736"/>
      <c r="I60" s="737"/>
      <c r="J60" s="708">
        <v>5670000</v>
      </c>
      <c r="K60" s="708">
        <v>1200000</v>
      </c>
      <c r="L60" s="716">
        <v>21.16</v>
      </c>
      <c r="M60" s="611">
        <v>1200000</v>
      </c>
      <c r="N60" s="611">
        <f t="shared" si="2"/>
        <v>0</v>
      </c>
      <c r="O60" s="711"/>
      <c r="P60" s="615"/>
      <c r="Q60" s="615"/>
      <c r="R60" s="615"/>
      <c r="S60" s="615"/>
      <c r="T60" s="615"/>
      <c r="U60" s="615"/>
    </row>
    <row r="61" spans="1:21" ht="39" customHeight="1" x14ac:dyDescent="0.25">
      <c r="A61" s="733"/>
      <c r="B61" s="727"/>
      <c r="C61" s="738"/>
      <c r="D61" s="713" t="s">
        <v>577</v>
      </c>
      <c r="E61" s="714"/>
      <c r="F61" s="714"/>
      <c r="G61" s="714"/>
      <c r="H61" s="714"/>
      <c r="I61" s="715"/>
      <c r="J61" s="692">
        <v>1890000</v>
      </c>
      <c r="K61" s="692">
        <v>400000</v>
      </c>
      <c r="L61" s="693">
        <v>21.16</v>
      </c>
      <c r="M61" s="694">
        <v>400000</v>
      </c>
      <c r="N61" s="694">
        <f t="shared" si="2"/>
        <v>0</v>
      </c>
      <c r="O61" s="711"/>
      <c r="P61" s="615"/>
      <c r="Q61" s="615"/>
      <c r="R61" s="615"/>
      <c r="S61" s="615"/>
      <c r="T61" s="615"/>
      <c r="U61" s="615"/>
    </row>
    <row r="62" spans="1:21" ht="37.5" customHeight="1" x14ac:dyDescent="0.25">
      <c r="A62" s="739" t="s">
        <v>0</v>
      </c>
      <c r="B62" s="740"/>
      <c r="C62" s="740"/>
      <c r="D62" s="741" t="s">
        <v>578</v>
      </c>
      <c r="E62" s="742"/>
      <c r="F62" s="742"/>
      <c r="G62" s="742"/>
      <c r="H62" s="742"/>
      <c r="I62" s="743"/>
      <c r="J62" s="700">
        <v>0</v>
      </c>
      <c r="K62" s="700">
        <v>98099</v>
      </c>
      <c r="L62" s="701">
        <v>0</v>
      </c>
      <c r="M62" s="702">
        <v>98098.76</v>
      </c>
      <c r="N62" s="702">
        <f t="shared" si="2"/>
        <v>-0.24000000000523869</v>
      </c>
      <c r="O62" s="744"/>
      <c r="P62" s="615"/>
      <c r="Q62" s="615"/>
      <c r="R62" s="615"/>
      <c r="S62" s="615"/>
      <c r="T62" s="615"/>
      <c r="U62" s="615"/>
    </row>
    <row r="63" spans="1:21" ht="41.25" customHeight="1" x14ac:dyDescent="0.25">
      <c r="A63" s="745"/>
      <c r="B63" s="740"/>
      <c r="C63" s="740"/>
      <c r="D63" s="735" t="s">
        <v>579</v>
      </c>
      <c r="E63" s="736"/>
      <c r="F63" s="736"/>
      <c r="G63" s="736"/>
      <c r="H63" s="736"/>
      <c r="I63" s="737"/>
      <c r="J63" s="708">
        <v>0</v>
      </c>
      <c r="K63" s="708">
        <v>32700</v>
      </c>
      <c r="L63" s="716">
        <v>0</v>
      </c>
      <c r="M63" s="611">
        <v>32699.59</v>
      </c>
      <c r="N63" s="611">
        <f t="shared" si="2"/>
        <v>-0.40999999999985448</v>
      </c>
      <c r="O63" s="711"/>
      <c r="P63" s="615"/>
      <c r="Q63" s="615"/>
      <c r="R63" s="615"/>
      <c r="S63" s="615"/>
      <c r="T63" s="615"/>
      <c r="U63" s="615"/>
    </row>
    <row r="64" spans="1:21" ht="39.75" customHeight="1" x14ac:dyDescent="0.25">
      <c r="A64" s="745"/>
      <c r="B64" s="740"/>
      <c r="C64" s="740"/>
      <c r="D64" s="735" t="s">
        <v>580</v>
      </c>
      <c r="E64" s="736"/>
      <c r="F64" s="736"/>
      <c r="G64" s="736"/>
      <c r="H64" s="736"/>
      <c r="I64" s="737"/>
      <c r="J64" s="708">
        <v>30000</v>
      </c>
      <c r="K64" s="708">
        <v>0</v>
      </c>
      <c r="L64" s="716">
        <v>0</v>
      </c>
      <c r="M64" s="611">
        <v>0</v>
      </c>
      <c r="N64" s="611">
        <f t="shared" si="2"/>
        <v>0</v>
      </c>
      <c r="O64" s="711"/>
      <c r="P64" s="615"/>
      <c r="Q64" s="615"/>
      <c r="R64" s="615"/>
      <c r="S64" s="615"/>
      <c r="T64" s="615"/>
      <c r="U64" s="615"/>
    </row>
    <row r="65" spans="1:21" ht="43.5" customHeight="1" x14ac:dyDescent="0.25">
      <c r="A65" s="745"/>
      <c r="B65" s="740"/>
      <c r="C65" s="740"/>
      <c r="D65" s="735" t="s">
        <v>571</v>
      </c>
      <c r="E65" s="736"/>
      <c r="F65" s="736"/>
      <c r="G65" s="736"/>
      <c r="H65" s="736"/>
      <c r="I65" s="737"/>
      <c r="J65" s="708">
        <v>10000</v>
      </c>
      <c r="K65" s="708">
        <v>0</v>
      </c>
      <c r="L65" s="716">
        <v>0</v>
      </c>
      <c r="M65" s="611">
        <v>0</v>
      </c>
      <c r="N65" s="611">
        <f t="shared" si="2"/>
        <v>0</v>
      </c>
      <c r="O65" s="711"/>
      <c r="P65" s="615"/>
      <c r="Q65" s="615"/>
      <c r="R65" s="615"/>
      <c r="S65" s="615"/>
      <c r="T65" s="615"/>
      <c r="U65" s="615"/>
    </row>
    <row r="66" spans="1:21" ht="16.5" customHeight="1" x14ac:dyDescent="0.25">
      <c r="A66" s="704" t="s">
        <v>0</v>
      </c>
      <c r="B66" s="674"/>
      <c r="C66" s="683" t="s">
        <v>25</v>
      </c>
      <c r="D66" s="729"/>
      <c r="E66" s="729"/>
      <c r="F66" s="729"/>
      <c r="G66" s="729"/>
      <c r="H66" s="729"/>
      <c r="I66" s="730"/>
      <c r="J66" s="686">
        <v>9000000</v>
      </c>
      <c r="K66" s="731">
        <v>493645</v>
      </c>
      <c r="L66" s="659">
        <v>5.48</v>
      </c>
      <c r="M66" s="660">
        <f>+M67+M68</f>
        <v>412832.55</v>
      </c>
      <c r="N66" s="660">
        <f>+N67+N68</f>
        <v>-80812.449999999983</v>
      </c>
      <c r="O66" s="732"/>
      <c r="P66" s="615"/>
      <c r="Q66" s="615"/>
      <c r="R66" s="615"/>
      <c r="S66" s="615"/>
      <c r="T66" s="615"/>
      <c r="U66" s="615"/>
    </row>
    <row r="67" spans="1:21" ht="59.25" customHeight="1" x14ac:dyDescent="0.25">
      <c r="A67" s="712"/>
      <c r="B67" s="674"/>
      <c r="C67" s="746" t="s">
        <v>0</v>
      </c>
      <c r="D67" s="735" t="s">
        <v>581</v>
      </c>
      <c r="E67" s="736"/>
      <c r="F67" s="736"/>
      <c r="G67" s="736"/>
      <c r="H67" s="736"/>
      <c r="I67" s="737"/>
      <c r="J67" s="708">
        <v>8750000</v>
      </c>
      <c r="K67" s="708">
        <v>415568</v>
      </c>
      <c r="L67" s="716">
        <v>4.75</v>
      </c>
      <c r="M67" s="611">
        <v>348058.51</v>
      </c>
      <c r="N67" s="611">
        <f>+M67-K67</f>
        <v>-67509.489999999991</v>
      </c>
      <c r="O67" s="747" t="s">
        <v>969</v>
      </c>
      <c r="P67" s="615"/>
      <c r="Q67" s="615"/>
      <c r="R67" s="615"/>
      <c r="S67" s="615"/>
      <c r="T67" s="615"/>
      <c r="U67" s="615"/>
    </row>
    <row r="68" spans="1:21" ht="37.5" customHeight="1" x14ac:dyDescent="0.25">
      <c r="A68" s="712"/>
      <c r="B68" s="674"/>
      <c r="C68" s="674"/>
      <c r="D68" s="735" t="s">
        <v>559</v>
      </c>
      <c r="E68" s="736"/>
      <c r="F68" s="736"/>
      <c r="G68" s="736"/>
      <c r="H68" s="736"/>
      <c r="I68" s="737"/>
      <c r="J68" s="708">
        <v>250000</v>
      </c>
      <c r="K68" s="708">
        <v>78077</v>
      </c>
      <c r="L68" s="716">
        <v>31.23</v>
      </c>
      <c r="M68" s="611">
        <v>64774.04</v>
      </c>
      <c r="N68" s="611">
        <f>+M68-K68</f>
        <v>-13302.96</v>
      </c>
      <c r="O68" s="747" t="s">
        <v>970</v>
      </c>
      <c r="P68" s="615"/>
      <c r="Q68" s="615"/>
      <c r="R68" s="615"/>
      <c r="S68" s="615"/>
      <c r="T68" s="615"/>
      <c r="U68" s="615"/>
    </row>
    <row r="69" spans="1:21" ht="13.7" customHeight="1" x14ac:dyDescent="0.25">
      <c r="A69" s="712"/>
      <c r="B69" s="674"/>
      <c r="C69" s="683" t="s">
        <v>30</v>
      </c>
      <c r="D69" s="729"/>
      <c r="E69" s="729"/>
      <c r="F69" s="729"/>
      <c r="G69" s="729"/>
      <c r="H69" s="729"/>
      <c r="I69" s="730"/>
      <c r="J69" s="686">
        <v>4000000</v>
      </c>
      <c r="K69" s="686">
        <v>0</v>
      </c>
      <c r="L69" s="659">
        <v>0</v>
      </c>
      <c r="M69" s="660">
        <f>+M70</f>
        <v>0</v>
      </c>
      <c r="N69" s="660">
        <f>+N70</f>
        <v>0</v>
      </c>
      <c r="O69" s="732"/>
      <c r="P69" s="615"/>
      <c r="Q69" s="615"/>
      <c r="R69" s="615"/>
      <c r="S69" s="615"/>
      <c r="T69" s="615"/>
      <c r="U69" s="615"/>
    </row>
    <row r="70" spans="1:21" ht="42" customHeight="1" x14ac:dyDescent="0.25">
      <c r="A70" s="712"/>
      <c r="B70" s="674"/>
      <c r="C70" s="748" t="s">
        <v>0</v>
      </c>
      <c r="D70" s="735" t="s">
        <v>569</v>
      </c>
      <c r="E70" s="736"/>
      <c r="F70" s="736"/>
      <c r="G70" s="736"/>
      <c r="H70" s="736"/>
      <c r="I70" s="737"/>
      <c r="J70" s="708">
        <v>4000000</v>
      </c>
      <c r="K70" s="708">
        <v>0</v>
      </c>
      <c r="L70" s="716">
        <v>0</v>
      </c>
      <c r="M70" s="611">
        <v>0</v>
      </c>
      <c r="N70" s="611">
        <f>+M70-K70</f>
        <v>0</v>
      </c>
      <c r="O70" s="711"/>
      <c r="P70" s="615"/>
      <c r="Q70" s="615"/>
      <c r="R70" s="615"/>
      <c r="S70" s="615"/>
      <c r="T70" s="615"/>
      <c r="U70" s="615"/>
    </row>
    <row r="71" spans="1:21" ht="15" customHeight="1" x14ac:dyDescent="0.25">
      <c r="A71" s="712"/>
      <c r="B71" s="674"/>
      <c r="C71" s="683" t="s">
        <v>31</v>
      </c>
      <c r="D71" s="729"/>
      <c r="E71" s="729"/>
      <c r="F71" s="729"/>
      <c r="G71" s="729"/>
      <c r="H71" s="729"/>
      <c r="I71" s="730"/>
      <c r="J71" s="686">
        <v>50000</v>
      </c>
      <c r="K71" s="686">
        <v>11868</v>
      </c>
      <c r="L71" s="659">
        <v>23.74</v>
      </c>
      <c r="M71" s="660">
        <f>+M72</f>
        <v>11127.5</v>
      </c>
      <c r="N71" s="660">
        <f>+N72</f>
        <v>-740.5</v>
      </c>
      <c r="O71" s="732"/>
      <c r="P71" s="615"/>
      <c r="Q71" s="615"/>
      <c r="R71" s="615"/>
      <c r="S71" s="615"/>
      <c r="T71" s="615"/>
      <c r="U71" s="615"/>
    </row>
    <row r="72" spans="1:21" s="753" customFormat="1" ht="41.25" customHeight="1" x14ac:dyDescent="0.25">
      <c r="A72" s="749"/>
      <c r="B72" s="750"/>
      <c r="C72" s="751" t="s">
        <v>0</v>
      </c>
      <c r="D72" s="713" t="s">
        <v>562</v>
      </c>
      <c r="E72" s="714"/>
      <c r="F72" s="714"/>
      <c r="G72" s="714"/>
      <c r="H72" s="714"/>
      <c r="I72" s="715"/>
      <c r="J72" s="708">
        <v>50000</v>
      </c>
      <c r="K72" s="708">
        <v>11868</v>
      </c>
      <c r="L72" s="693">
        <v>23.74</v>
      </c>
      <c r="M72" s="611">
        <v>11127.5</v>
      </c>
      <c r="N72" s="611">
        <f>+M72-K72</f>
        <v>-740.5</v>
      </c>
      <c r="O72" s="711"/>
      <c r="P72" s="752"/>
      <c r="Q72" s="752"/>
      <c r="R72" s="752"/>
      <c r="S72" s="752"/>
      <c r="T72" s="752"/>
      <c r="U72" s="752"/>
    </row>
    <row r="73" spans="1:21" ht="16.5" customHeight="1" x14ac:dyDescent="0.25">
      <c r="A73" s="644" t="s">
        <v>35</v>
      </c>
      <c r="B73" s="645"/>
      <c r="C73" s="645"/>
      <c r="D73" s="645"/>
      <c r="E73" s="645"/>
      <c r="F73" s="645"/>
      <c r="G73" s="645"/>
      <c r="H73" s="645"/>
      <c r="I73" s="646"/>
      <c r="J73" s="754">
        <v>1446000</v>
      </c>
      <c r="K73" s="755">
        <v>360934</v>
      </c>
      <c r="L73" s="756">
        <v>24.96</v>
      </c>
      <c r="M73" s="757">
        <f>+M74</f>
        <v>362257.15</v>
      </c>
      <c r="N73" s="757">
        <f>+N74</f>
        <v>1323.3000000000006</v>
      </c>
      <c r="O73" s="758"/>
      <c r="P73" s="615"/>
      <c r="Q73" s="615"/>
      <c r="R73" s="615"/>
      <c r="S73" s="615"/>
      <c r="T73" s="615"/>
      <c r="U73" s="615"/>
    </row>
    <row r="74" spans="1:21" ht="28.5" customHeight="1" x14ac:dyDescent="0.25">
      <c r="A74" s="652"/>
      <c r="B74" s="653"/>
      <c r="C74" s="654" t="s">
        <v>36</v>
      </c>
      <c r="D74" s="655"/>
      <c r="E74" s="655"/>
      <c r="F74" s="655"/>
      <c r="G74" s="655"/>
      <c r="H74" s="655"/>
      <c r="I74" s="656"/>
      <c r="J74" s="686">
        <v>1446000</v>
      </c>
      <c r="K74" s="660">
        <f>+K75+K76+K77+K78+K79+K80</f>
        <v>360933.85</v>
      </c>
      <c r="L74" s="659">
        <v>24.96</v>
      </c>
      <c r="M74" s="660">
        <f>+M75+M76+M77+M78+M79+M80</f>
        <v>362257.15</v>
      </c>
      <c r="N74" s="660">
        <f>+N75+N76+N77+N78+N79+N80</f>
        <v>1323.3000000000006</v>
      </c>
      <c r="O74" s="732"/>
      <c r="P74" s="615"/>
      <c r="Q74" s="615"/>
      <c r="R74" s="615"/>
      <c r="S74" s="615"/>
      <c r="T74" s="615"/>
      <c r="U74" s="615"/>
    </row>
    <row r="75" spans="1:21" s="753" customFormat="1" ht="15.75" customHeight="1" x14ac:dyDescent="0.25">
      <c r="A75" s="663"/>
      <c r="B75" s="664"/>
      <c r="C75" s="759" t="s">
        <v>0</v>
      </c>
      <c r="D75" s="697" t="s">
        <v>559</v>
      </c>
      <c r="E75" s="698"/>
      <c r="F75" s="698"/>
      <c r="G75" s="698"/>
      <c r="H75" s="698"/>
      <c r="I75" s="699"/>
      <c r="J75" s="708">
        <v>0</v>
      </c>
      <c r="K75" s="708">
        <v>1127.55</v>
      </c>
      <c r="L75" s="716">
        <v>0</v>
      </c>
      <c r="M75" s="611">
        <v>801.15</v>
      </c>
      <c r="N75" s="611">
        <f t="shared" ref="N75:N80" si="3">+M75-K75</f>
        <v>-326.39999999999998</v>
      </c>
      <c r="O75" s="711"/>
      <c r="P75" s="752"/>
      <c r="Q75" s="752"/>
      <c r="R75" s="752"/>
      <c r="S75" s="752"/>
      <c r="T75" s="752"/>
      <c r="U75" s="752"/>
    </row>
    <row r="76" spans="1:21" s="753" customFormat="1" ht="43.5" customHeight="1" x14ac:dyDescent="0.25">
      <c r="A76" s="663"/>
      <c r="B76" s="664"/>
      <c r="C76" s="738"/>
      <c r="D76" s="735" t="s">
        <v>582</v>
      </c>
      <c r="E76" s="736"/>
      <c r="F76" s="736"/>
      <c r="G76" s="736"/>
      <c r="H76" s="736"/>
      <c r="I76" s="737"/>
      <c r="J76" s="708">
        <v>46000</v>
      </c>
      <c r="K76" s="709">
        <v>9206.2999999999993</v>
      </c>
      <c r="L76" s="716">
        <v>20.010000000000002</v>
      </c>
      <c r="M76" s="611">
        <v>9256</v>
      </c>
      <c r="N76" s="611">
        <f t="shared" si="3"/>
        <v>49.700000000000728</v>
      </c>
      <c r="O76" s="711"/>
      <c r="P76" s="752"/>
      <c r="Q76" s="752"/>
      <c r="R76" s="752"/>
      <c r="S76" s="752"/>
      <c r="T76" s="752"/>
      <c r="U76" s="752"/>
    </row>
    <row r="77" spans="1:21" s="753" customFormat="1" ht="56.25" customHeight="1" x14ac:dyDescent="0.25">
      <c r="A77" s="663"/>
      <c r="B77" s="664"/>
      <c r="C77" s="738"/>
      <c r="D77" s="689" t="s">
        <v>583</v>
      </c>
      <c r="E77" s="690"/>
      <c r="F77" s="690"/>
      <c r="G77" s="690"/>
      <c r="H77" s="690"/>
      <c r="I77" s="691"/>
      <c r="J77" s="708">
        <v>1050000</v>
      </c>
      <c r="K77" s="708">
        <v>262950</v>
      </c>
      <c r="L77" s="716">
        <v>25.04</v>
      </c>
      <c r="M77" s="611">
        <v>264150</v>
      </c>
      <c r="N77" s="611">
        <f t="shared" si="3"/>
        <v>1200</v>
      </c>
      <c r="O77" s="719" t="s">
        <v>971</v>
      </c>
      <c r="P77" s="752"/>
      <c r="Q77" s="752"/>
      <c r="R77" s="752"/>
      <c r="S77" s="752"/>
      <c r="T77" s="752"/>
      <c r="U77" s="752"/>
    </row>
    <row r="78" spans="1:21" s="753" customFormat="1" ht="48.75" customHeight="1" x14ac:dyDescent="0.25">
      <c r="A78" s="722"/>
      <c r="B78" s="723"/>
      <c r="C78" s="760"/>
      <c r="D78" s="689" t="s">
        <v>584</v>
      </c>
      <c r="E78" s="690"/>
      <c r="F78" s="690"/>
      <c r="G78" s="690"/>
      <c r="H78" s="690"/>
      <c r="I78" s="691"/>
      <c r="J78" s="708">
        <v>350000</v>
      </c>
      <c r="K78" s="708">
        <v>87650</v>
      </c>
      <c r="L78" s="716">
        <v>25.04</v>
      </c>
      <c r="M78" s="611">
        <v>88050</v>
      </c>
      <c r="N78" s="611">
        <f t="shared" si="3"/>
        <v>400</v>
      </c>
      <c r="O78" s="761"/>
      <c r="P78" s="752"/>
      <c r="Q78" s="752"/>
      <c r="R78" s="752"/>
      <c r="S78" s="752"/>
      <c r="T78" s="752"/>
      <c r="U78" s="752"/>
    </row>
    <row r="79" spans="1:21" s="753" customFormat="1" ht="41.25" hidden="1" customHeight="1" x14ac:dyDescent="0.25">
      <c r="A79" s="739" t="s">
        <v>0</v>
      </c>
      <c r="B79" s="740"/>
      <c r="C79" s="740"/>
      <c r="D79" s="741" t="s">
        <v>565</v>
      </c>
      <c r="E79" s="742"/>
      <c r="F79" s="742"/>
      <c r="G79" s="742"/>
      <c r="H79" s="742"/>
      <c r="I79" s="743"/>
      <c r="J79" s="708">
        <v>0</v>
      </c>
      <c r="K79" s="708">
        <v>0</v>
      </c>
      <c r="L79" s="716">
        <v>0</v>
      </c>
      <c r="M79" s="762">
        <v>0</v>
      </c>
      <c r="N79" s="611">
        <f t="shared" si="3"/>
        <v>0</v>
      </c>
      <c r="O79" s="711"/>
      <c r="P79" s="752"/>
      <c r="Q79" s="752"/>
      <c r="R79" s="752"/>
      <c r="S79" s="752"/>
      <c r="T79" s="752"/>
      <c r="U79" s="752"/>
    </row>
    <row r="80" spans="1:21" s="753" customFormat="1" ht="42" hidden="1" customHeight="1" x14ac:dyDescent="0.25">
      <c r="A80" s="745"/>
      <c r="B80" s="740"/>
      <c r="C80" s="740"/>
      <c r="D80" s="689" t="s">
        <v>566</v>
      </c>
      <c r="E80" s="690"/>
      <c r="F80" s="690"/>
      <c r="G80" s="690"/>
      <c r="H80" s="690"/>
      <c r="I80" s="691"/>
      <c r="J80" s="708">
        <v>0</v>
      </c>
      <c r="K80" s="708">
        <v>0</v>
      </c>
      <c r="L80" s="716">
        <v>0</v>
      </c>
      <c r="M80" s="611">
        <v>0</v>
      </c>
      <c r="N80" s="611">
        <f t="shared" si="3"/>
        <v>0</v>
      </c>
      <c r="O80" s="711"/>
      <c r="P80" s="752"/>
      <c r="Q80" s="752"/>
      <c r="R80" s="752"/>
      <c r="S80" s="752"/>
      <c r="T80" s="752"/>
      <c r="U80" s="752"/>
    </row>
    <row r="81" spans="1:21" ht="13.7" customHeight="1" x14ac:dyDescent="0.25">
      <c r="A81" s="644" t="s">
        <v>38</v>
      </c>
      <c r="B81" s="645"/>
      <c r="C81" s="645"/>
      <c r="D81" s="645"/>
      <c r="E81" s="645"/>
      <c r="F81" s="645"/>
      <c r="G81" s="645"/>
      <c r="H81" s="645"/>
      <c r="I81" s="646"/>
      <c r="J81" s="754">
        <v>284841</v>
      </c>
      <c r="K81" s="757">
        <f>+K82+K88</f>
        <v>15055</v>
      </c>
      <c r="L81" s="756">
        <v>5.29</v>
      </c>
      <c r="M81" s="757">
        <f>+M82+M88</f>
        <v>7775.54</v>
      </c>
      <c r="N81" s="757">
        <f>+N82+N88</f>
        <v>-7280.46</v>
      </c>
      <c r="O81" s="758"/>
      <c r="P81" s="615"/>
      <c r="Q81" s="615"/>
      <c r="R81" s="615"/>
      <c r="S81" s="615"/>
      <c r="T81" s="615"/>
      <c r="U81" s="615"/>
    </row>
    <row r="82" spans="1:21" ht="13.7" customHeight="1" x14ac:dyDescent="0.25">
      <c r="A82" s="704" t="s">
        <v>0</v>
      </c>
      <c r="B82" s="674"/>
      <c r="C82" s="763" t="s">
        <v>39</v>
      </c>
      <c r="D82" s="764"/>
      <c r="E82" s="764"/>
      <c r="F82" s="764"/>
      <c r="G82" s="764"/>
      <c r="H82" s="764"/>
      <c r="I82" s="765"/>
      <c r="J82" s="686">
        <v>284841</v>
      </c>
      <c r="K82" s="686">
        <v>789</v>
      </c>
      <c r="L82" s="659">
        <v>0.28000000000000003</v>
      </c>
      <c r="M82" s="660">
        <f>+M83+M84+M85+M86+M87</f>
        <v>788.93000000000006</v>
      </c>
      <c r="N82" s="660">
        <f>+N83+N84+N85+N86+N87</f>
        <v>-1.0699999999999381</v>
      </c>
      <c r="O82" s="732"/>
      <c r="P82" s="615"/>
      <c r="Q82" s="615"/>
      <c r="R82" s="615"/>
      <c r="S82" s="615"/>
      <c r="T82" s="615"/>
      <c r="U82" s="615"/>
    </row>
    <row r="83" spans="1:21" ht="13.7" customHeight="1" x14ac:dyDescent="0.25">
      <c r="A83" s="712"/>
      <c r="B83" s="674"/>
      <c r="C83" s="665" t="s">
        <v>0</v>
      </c>
      <c r="D83" s="766" t="s">
        <v>559</v>
      </c>
      <c r="E83" s="767"/>
      <c r="F83" s="767"/>
      <c r="G83" s="767"/>
      <c r="H83" s="767"/>
      <c r="I83" s="768"/>
      <c r="J83" s="708">
        <v>0</v>
      </c>
      <c r="K83" s="708">
        <v>11</v>
      </c>
      <c r="L83" s="716">
        <v>0</v>
      </c>
      <c r="M83" s="611">
        <v>10.56</v>
      </c>
      <c r="N83" s="611">
        <f>+M83-K83</f>
        <v>-0.4399999999999995</v>
      </c>
      <c r="O83" s="673"/>
      <c r="P83" s="615"/>
      <c r="Q83" s="615"/>
      <c r="R83" s="615"/>
      <c r="S83" s="615"/>
      <c r="T83" s="615"/>
      <c r="U83" s="615"/>
    </row>
    <row r="84" spans="1:21" ht="16.5" customHeight="1" x14ac:dyDescent="0.25">
      <c r="A84" s="712"/>
      <c r="B84" s="674"/>
      <c r="C84" s="674"/>
      <c r="D84" s="705" t="s">
        <v>560</v>
      </c>
      <c r="E84" s="706"/>
      <c r="F84" s="706"/>
      <c r="G84" s="706"/>
      <c r="H84" s="706"/>
      <c r="I84" s="707"/>
      <c r="J84" s="708">
        <v>0</v>
      </c>
      <c r="K84" s="708">
        <v>547</v>
      </c>
      <c r="L84" s="716">
        <v>0</v>
      </c>
      <c r="M84" s="611">
        <v>546.82000000000005</v>
      </c>
      <c r="N84" s="611">
        <f>+M84-K84</f>
        <v>-0.17999999999994998</v>
      </c>
      <c r="O84" s="673"/>
      <c r="P84" s="615"/>
      <c r="Q84" s="615"/>
      <c r="R84" s="615"/>
      <c r="S84" s="615"/>
      <c r="T84" s="615"/>
      <c r="U84" s="615"/>
    </row>
    <row r="85" spans="1:21" ht="42.75" customHeight="1" x14ac:dyDescent="0.25">
      <c r="A85" s="712"/>
      <c r="B85" s="674"/>
      <c r="C85" s="674"/>
      <c r="D85" s="689" t="s">
        <v>585</v>
      </c>
      <c r="E85" s="690"/>
      <c r="F85" s="690"/>
      <c r="G85" s="690"/>
      <c r="H85" s="690"/>
      <c r="I85" s="691"/>
      <c r="J85" s="708">
        <v>242115</v>
      </c>
      <c r="K85" s="708">
        <v>0</v>
      </c>
      <c r="L85" s="716">
        <v>0</v>
      </c>
      <c r="M85" s="611">
        <v>0</v>
      </c>
      <c r="N85" s="611">
        <f>+M85-K85</f>
        <v>0</v>
      </c>
      <c r="O85" s="673"/>
      <c r="P85" s="615"/>
      <c r="Q85" s="615"/>
      <c r="R85" s="615"/>
      <c r="S85" s="615"/>
      <c r="T85" s="615"/>
      <c r="U85" s="615"/>
    </row>
    <row r="86" spans="1:21" ht="42.75" customHeight="1" x14ac:dyDescent="0.25">
      <c r="A86" s="712"/>
      <c r="B86" s="674"/>
      <c r="C86" s="674"/>
      <c r="D86" s="689" t="s">
        <v>584</v>
      </c>
      <c r="E86" s="690"/>
      <c r="F86" s="690"/>
      <c r="G86" s="690"/>
      <c r="H86" s="690"/>
      <c r="I86" s="691"/>
      <c r="J86" s="708">
        <v>42726</v>
      </c>
      <c r="K86" s="708">
        <v>0</v>
      </c>
      <c r="L86" s="716">
        <v>0</v>
      </c>
      <c r="M86" s="611">
        <v>0</v>
      </c>
      <c r="N86" s="611">
        <f>+M86-K86</f>
        <v>0</v>
      </c>
      <c r="O86" s="673"/>
      <c r="P86" s="615"/>
      <c r="Q86" s="615"/>
      <c r="R86" s="615"/>
      <c r="S86" s="615"/>
      <c r="T86" s="615"/>
      <c r="U86" s="615"/>
    </row>
    <row r="87" spans="1:21" ht="54.75" customHeight="1" x14ac:dyDescent="0.25">
      <c r="A87" s="717" t="s">
        <v>0</v>
      </c>
      <c r="B87" s="664"/>
      <c r="C87" s="724"/>
      <c r="D87" s="689" t="s">
        <v>586</v>
      </c>
      <c r="E87" s="690"/>
      <c r="F87" s="690"/>
      <c r="G87" s="690"/>
      <c r="H87" s="690"/>
      <c r="I87" s="691"/>
      <c r="J87" s="692">
        <v>0</v>
      </c>
      <c r="K87" s="692">
        <v>232</v>
      </c>
      <c r="L87" s="693">
        <v>0</v>
      </c>
      <c r="M87" s="769">
        <v>231.55</v>
      </c>
      <c r="N87" s="694">
        <f>+M87-K87</f>
        <v>-0.44999999999998863</v>
      </c>
      <c r="O87" s="673"/>
      <c r="P87" s="615"/>
      <c r="Q87" s="615"/>
      <c r="R87" s="615"/>
      <c r="S87" s="615"/>
      <c r="T87" s="615"/>
      <c r="U87" s="615"/>
    </row>
    <row r="88" spans="1:21" ht="15.75" customHeight="1" x14ac:dyDescent="0.25">
      <c r="A88" s="717" t="s">
        <v>0</v>
      </c>
      <c r="B88" s="664"/>
      <c r="C88" s="728" t="s">
        <v>52</v>
      </c>
      <c r="D88" s="770"/>
      <c r="E88" s="770"/>
      <c r="F88" s="770"/>
      <c r="G88" s="770"/>
      <c r="H88" s="770"/>
      <c r="I88" s="771"/>
      <c r="J88" s="772">
        <v>0</v>
      </c>
      <c r="K88" s="773">
        <f>+K89</f>
        <v>14266</v>
      </c>
      <c r="L88" s="774">
        <v>0</v>
      </c>
      <c r="M88" s="773">
        <f>+M89</f>
        <v>6986.61</v>
      </c>
      <c r="N88" s="773">
        <f>+N89</f>
        <v>-7279.39</v>
      </c>
      <c r="O88" s="775"/>
      <c r="P88" s="615"/>
      <c r="Q88" s="615"/>
      <c r="R88" s="615"/>
      <c r="S88" s="615"/>
      <c r="T88" s="615"/>
      <c r="U88" s="615"/>
    </row>
    <row r="89" spans="1:21" s="753" customFormat="1" ht="27" customHeight="1" x14ac:dyDescent="0.25">
      <c r="A89" s="722"/>
      <c r="B89" s="723"/>
      <c r="C89" s="760"/>
      <c r="D89" s="713" t="s">
        <v>573</v>
      </c>
      <c r="E89" s="714"/>
      <c r="F89" s="714"/>
      <c r="G89" s="714"/>
      <c r="H89" s="714"/>
      <c r="I89" s="715"/>
      <c r="J89" s="708">
        <v>0</v>
      </c>
      <c r="K89" s="708">
        <v>14266</v>
      </c>
      <c r="L89" s="716">
        <v>0</v>
      </c>
      <c r="M89" s="611">
        <v>6986.61</v>
      </c>
      <c r="N89" s="611">
        <f>+M89-K89</f>
        <v>-7279.39</v>
      </c>
      <c r="O89" s="695" t="s">
        <v>972</v>
      </c>
      <c r="P89" s="752"/>
      <c r="Q89" s="752"/>
      <c r="R89" s="752"/>
      <c r="S89" s="752"/>
      <c r="T89" s="752"/>
      <c r="U89" s="752"/>
    </row>
    <row r="90" spans="1:21" ht="13.7" customHeight="1" x14ac:dyDescent="0.25">
      <c r="A90" s="644" t="s">
        <v>64</v>
      </c>
      <c r="B90" s="645"/>
      <c r="C90" s="645"/>
      <c r="D90" s="645"/>
      <c r="E90" s="645"/>
      <c r="F90" s="645"/>
      <c r="G90" s="645"/>
      <c r="H90" s="645"/>
      <c r="I90" s="646"/>
      <c r="J90" s="754">
        <v>103267146</v>
      </c>
      <c r="K90" s="757">
        <f>+K91+K98+K102+K112+K114</f>
        <v>15456478.300000001</v>
      </c>
      <c r="L90" s="756">
        <v>14.97</v>
      </c>
      <c r="M90" s="757">
        <f>+M91+M98+M102+M112+M114</f>
        <v>16376809.59</v>
      </c>
      <c r="N90" s="757">
        <f>+N91+N98+N102+N112+N114</f>
        <v>920332.64000000025</v>
      </c>
      <c r="O90" s="758"/>
      <c r="P90" s="615"/>
      <c r="Q90" s="615"/>
      <c r="R90" s="615"/>
      <c r="S90" s="615"/>
      <c r="T90" s="615"/>
      <c r="U90" s="615"/>
    </row>
    <row r="91" spans="1:21" ht="13.7" customHeight="1" x14ac:dyDescent="0.25">
      <c r="A91" s="739" t="s">
        <v>0</v>
      </c>
      <c r="B91" s="740"/>
      <c r="C91" s="776" t="s">
        <v>65</v>
      </c>
      <c r="D91" s="777"/>
      <c r="E91" s="777"/>
      <c r="F91" s="777"/>
      <c r="G91" s="777"/>
      <c r="H91" s="777"/>
      <c r="I91" s="778"/>
      <c r="J91" s="779">
        <v>57087750</v>
      </c>
      <c r="K91" s="780">
        <f>+K92+K93+K94+K95+K96+K97</f>
        <v>3836110.3</v>
      </c>
      <c r="L91" s="781">
        <v>6.72</v>
      </c>
      <c r="M91" s="780">
        <f>+M92+M93+M94+M95+M96+M97</f>
        <v>4135983.02</v>
      </c>
      <c r="N91" s="780">
        <f>+N92+N93+N94+N95+N96+N97</f>
        <v>299872.72000000009</v>
      </c>
      <c r="O91" s="673"/>
      <c r="P91" s="615"/>
      <c r="Q91" s="615"/>
      <c r="R91" s="615"/>
      <c r="S91" s="615"/>
      <c r="T91" s="615"/>
      <c r="U91" s="615"/>
    </row>
    <row r="92" spans="1:21" ht="129" customHeight="1" x14ac:dyDescent="0.25">
      <c r="A92" s="745"/>
      <c r="B92" s="740"/>
      <c r="C92" s="782" t="s">
        <v>0</v>
      </c>
      <c r="D92" s="697" t="s">
        <v>558</v>
      </c>
      <c r="E92" s="698"/>
      <c r="F92" s="698"/>
      <c r="G92" s="698"/>
      <c r="H92" s="698"/>
      <c r="I92" s="699"/>
      <c r="J92" s="708">
        <v>4500000</v>
      </c>
      <c r="K92" s="708">
        <v>1306920.3</v>
      </c>
      <c r="L92" s="716">
        <v>29.04</v>
      </c>
      <c r="M92" s="611">
        <v>1681920.1</v>
      </c>
      <c r="N92" s="611">
        <f t="shared" ref="N92:N97" si="4">+M92-K92</f>
        <v>374999.80000000005</v>
      </c>
      <c r="O92" s="747" t="s">
        <v>973</v>
      </c>
      <c r="P92" s="615"/>
      <c r="Q92" s="615"/>
      <c r="R92" s="615"/>
      <c r="S92" s="615"/>
      <c r="T92" s="615"/>
      <c r="U92" s="615"/>
    </row>
    <row r="93" spans="1:21" ht="57" x14ac:dyDescent="0.25">
      <c r="A93" s="745"/>
      <c r="B93" s="740"/>
      <c r="C93" s="740"/>
      <c r="D93" s="741" t="s">
        <v>559</v>
      </c>
      <c r="E93" s="742"/>
      <c r="F93" s="742"/>
      <c r="G93" s="742"/>
      <c r="H93" s="742"/>
      <c r="I93" s="743"/>
      <c r="J93" s="708">
        <v>0</v>
      </c>
      <c r="K93" s="708">
        <v>229190</v>
      </c>
      <c r="L93" s="716">
        <v>0</v>
      </c>
      <c r="M93" s="611">
        <v>154062.92000000001</v>
      </c>
      <c r="N93" s="611">
        <f t="shared" si="4"/>
        <v>-75127.079999999987</v>
      </c>
      <c r="O93" s="747" t="s">
        <v>974</v>
      </c>
      <c r="P93" s="615"/>
      <c r="Q93" s="615"/>
      <c r="R93" s="615"/>
      <c r="S93" s="615"/>
      <c r="T93" s="615"/>
      <c r="U93" s="615"/>
    </row>
    <row r="94" spans="1:21" ht="13.7" customHeight="1" x14ac:dyDescent="0.25">
      <c r="A94" s="739" t="s">
        <v>0</v>
      </c>
      <c r="B94" s="740"/>
      <c r="C94" s="740"/>
      <c r="D94" s="689" t="s">
        <v>560</v>
      </c>
      <c r="E94" s="690"/>
      <c r="F94" s="690"/>
      <c r="G94" s="690"/>
      <c r="H94" s="690"/>
      <c r="I94" s="691"/>
      <c r="J94" s="708">
        <v>19044000</v>
      </c>
      <c r="K94" s="708">
        <v>2300000</v>
      </c>
      <c r="L94" s="716">
        <v>12.08</v>
      </c>
      <c r="M94" s="611">
        <v>2300000</v>
      </c>
      <c r="N94" s="611">
        <f t="shared" si="4"/>
        <v>0</v>
      </c>
      <c r="O94" s="673"/>
      <c r="P94" s="615"/>
      <c r="Q94" s="615"/>
      <c r="R94" s="615"/>
      <c r="S94" s="615"/>
      <c r="T94" s="615"/>
      <c r="U94" s="615"/>
    </row>
    <row r="95" spans="1:21" ht="42.75" customHeight="1" x14ac:dyDescent="0.25">
      <c r="A95" s="745"/>
      <c r="B95" s="740"/>
      <c r="C95" s="740"/>
      <c r="D95" s="689" t="s">
        <v>565</v>
      </c>
      <c r="E95" s="690"/>
      <c r="F95" s="690"/>
      <c r="G95" s="690"/>
      <c r="H95" s="690"/>
      <c r="I95" s="691"/>
      <c r="J95" s="708">
        <v>20000000</v>
      </c>
      <c r="K95" s="709">
        <v>0</v>
      </c>
      <c r="L95" s="716">
        <v>0</v>
      </c>
      <c r="M95" s="611">
        <v>0</v>
      </c>
      <c r="N95" s="611">
        <f t="shared" si="4"/>
        <v>0</v>
      </c>
      <c r="O95" s="673"/>
      <c r="P95" s="615"/>
      <c r="Q95" s="615"/>
      <c r="R95" s="615"/>
      <c r="S95" s="615"/>
      <c r="T95" s="615"/>
      <c r="U95" s="615"/>
    </row>
    <row r="96" spans="1:21" ht="40.5" customHeight="1" x14ac:dyDescent="0.25">
      <c r="A96" s="745"/>
      <c r="B96" s="740"/>
      <c r="C96" s="740"/>
      <c r="D96" s="735" t="s">
        <v>587</v>
      </c>
      <c r="E96" s="736"/>
      <c r="F96" s="736"/>
      <c r="G96" s="736"/>
      <c r="H96" s="736"/>
      <c r="I96" s="737"/>
      <c r="J96" s="708">
        <v>6250000</v>
      </c>
      <c r="K96" s="708">
        <v>0</v>
      </c>
      <c r="L96" s="716">
        <v>0</v>
      </c>
      <c r="M96" s="611">
        <v>0</v>
      </c>
      <c r="N96" s="611">
        <f t="shared" si="4"/>
        <v>0</v>
      </c>
      <c r="O96" s="673"/>
      <c r="P96" s="615"/>
      <c r="Q96" s="615"/>
      <c r="R96" s="615"/>
      <c r="S96" s="615"/>
      <c r="T96" s="615"/>
      <c r="U96" s="615"/>
    </row>
    <row r="97" spans="1:21" ht="27.75" customHeight="1" x14ac:dyDescent="0.25">
      <c r="A97" s="745"/>
      <c r="B97" s="740"/>
      <c r="C97" s="740"/>
      <c r="D97" s="689" t="s">
        <v>588</v>
      </c>
      <c r="E97" s="690"/>
      <c r="F97" s="690"/>
      <c r="G97" s="690"/>
      <c r="H97" s="690"/>
      <c r="I97" s="691"/>
      <c r="J97" s="708">
        <v>7293750</v>
      </c>
      <c r="K97" s="708">
        <v>0</v>
      </c>
      <c r="L97" s="716">
        <v>0</v>
      </c>
      <c r="M97" s="611">
        <v>0</v>
      </c>
      <c r="N97" s="611">
        <f t="shared" si="4"/>
        <v>0</v>
      </c>
      <c r="O97" s="673"/>
      <c r="P97" s="615"/>
      <c r="Q97" s="615"/>
      <c r="R97" s="615"/>
      <c r="S97" s="615"/>
      <c r="T97" s="615"/>
      <c r="U97" s="615"/>
    </row>
    <row r="98" spans="1:21" ht="13.7" customHeight="1" x14ac:dyDescent="0.25">
      <c r="A98" s="717" t="s">
        <v>0</v>
      </c>
      <c r="B98" s="664"/>
      <c r="C98" s="683" t="s">
        <v>80</v>
      </c>
      <c r="D98" s="729"/>
      <c r="E98" s="729"/>
      <c r="F98" s="729"/>
      <c r="G98" s="729"/>
      <c r="H98" s="729"/>
      <c r="I98" s="730"/>
      <c r="J98" s="686">
        <v>31452164</v>
      </c>
      <c r="K98" s="686">
        <v>11370694</v>
      </c>
      <c r="L98" s="659">
        <v>36.15</v>
      </c>
      <c r="M98" s="660">
        <f>+M99+M100+M101</f>
        <v>12011609.07</v>
      </c>
      <c r="N98" s="660">
        <f>+N99+N100+N101</f>
        <v>640915.52000000025</v>
      </c>
      <c r="O98" s="687"/>
      <c r="P98" s="615"/>
      <c r="Q98" s="615"/>
      <c r="R98" s="615"/>
      <c r="S98" s="615"/>
      <c r="T98" s="615"/>
      <c r="U98" s="615"/>
    </row>
    <row r="99" spans="1:21" ht="42" customHeight="1" x14ac:dyDescent="0.25">
      <c r="A99" s="663"/>
      <c r="B99" s="664"/>
      <c r="C99" s="688" t="s">
        <v>0</v>
      </c>
      <c r="D99" s="735" t="s">
        <v>589</v>
      </c>
      <c r="E99" s="736"/>
      <c r="F99" s="736"/>
      <c r="G99" s="736"/>
      <c r="H99" s="736"/>
      <c r="I99" s="737"/>
      <c r="J99" s="708">
        <v>13489</v>
      </c>
      <c r="K99" s="708">
        <v>5780.55</v>
      </c>
      <c r="L99" s="716">
        <v>42.86</v>
      </c>
      <c r="M99" s="611">
        <v>5781</v>
      </c>
      <c r="N99" s="611">
        <f>+M99-K99</f>
        <v>0.4499999999998181</v>
      </c>
      <c r="O99" s="673"/>
      <c r="P99" s="615"/>
      <c r="Q99" s="615"/>
      <c r="R99" s="615"/>
      <c r="S99" s="615"/>
      <c r="T99" s="615"/>
      <c r="U99" s="615"/>
    </row>
    <row r="100" spans="1:21" ht="105" customHeight="1" x14ac:dyDescent="0.25">
      <c r="A100" s="663"/>
      <c r="B100" s="664"/>
      <c r="C100" s="696"/>
      <c r="D100" s="735" t="s">
        <v>562</v>
      </c>
      <c r="E100" s="736"/>
      <c r="F100" s="736"/>
      <c r="G100" s="736"/>
      <c r="H100" s="736"/>
      <c r="I100" s="737"/>
      <c r="J100" s="708">
        <v>31400000</v>
      </c>
      <c r="K100" s="708">
        <v>11348338</v>
      </c>
      <c r="L100" s="716">
        <v>36.14</v>
      </c>
      <c r="M100" s="694">
        <v>11989253.07</v>
      </c>
      <c r="N100" s="611">
        <f>+M100-K100</f>
        <v>640915.0700000003</v>
      </c>
      <c r="O100" s="747" t="s">
        <v>975</v>
      </c>
      <c r="P100" s="615"/>
      <c r="Q100" s="615"/>
      <c r="R100" s="615"/>
      <c r="S100" s="615"/>
      <c r="T100" s="615"/>
      <c r="U100" s="615"/>
    </row>
    <row r="101" spans="1:21" ht="54" customHeight="1" x14ac:dyDescent="0.25">
      <c r="A101" s="704" t="s">
        <v>0</v>
      </c>
      <c r="B101" s="674"/>
      <c r="C101" s="674"/>
      <c r="D101" s="735" t="s">
        <v>586</v>
      </c>
      <c r="E101" s="736"/>
      <c r="F101" s="736"/>
      <c r="G101" s="736"/>
      <c r="H101" s="736"/>
      <c r="I101" s="737"/>
      <c r="J101" s="708">
        <v>38675</v>
      </c>
      <c r="K101" s="708">
        <v>16575</v>
      </c>
      <c r="L101" s="716">
        <v>42.86</v>
      </c>
      <c r="M101" s="611">
        <v>16575</v>
      </c>
      <c r="N101" s="611">
        <f>+M101-K101</f>
        <v>0</v>
      </c>
      <c r="O101" s="673"/>
      <c r="P101" s="615"/>
      <c r="Q101" s="615"/>
      <c r="R101" s="615"/>
      <c r="S101" s="615"/>
      <c r="T101" s="615"/>
      <c r="U101" s="615"/>
    </row>
    <row r="102" spans="1:21" ht="13.7" customHeight="1" x14ac:dyDescent="0.25">
      <c r="A102" s="717" t="s">
        <v>0</v>
      </c>
      <c r="B102" s="664"/>
      <c r="C102" s="683" t="s">
        <v>83</v>
      </c>
      <c r="D102" s="729"/>
      <c r="E102" s="729"/>
      <c r="F102" s="729"/>
      <c r="G102" s="729"/>
      <c r="H102" s="729"/>
      <c r="I102" s="730"/>
      <c r="J102" s="686">
        <v>14440898</v>
      </c>
      <c r="K102" s="686">
        <v>161094</v>
      </c>
      <c r="L102" s="659">
        <v>1.1200000000000001</v>
      </c>
      <c r="M102" s="660">
        <f>+M103+M104+M105+M106+M107+M108+M109+M110+M111</f>
        <v>149604.64000000001</v>
      </c>
      <c r="N102" s="660">
        <f>+N103+N104+N105+N106+N107+N108+N109+N110+N111</f>
        <v>-11488.909999999996</v>
      </c>
      <c r="O102" s="687"/>
      <c r="P102" s="615"/>
      <c r="Q102" s="615"/>
      <c r="R102" s="615"/>
      <c r="S102" s="615"/>
      <c r="T102" s="615"/>
      <c r="U102" s="615"/>
    </row>
    <row r="103" spans="1:21" ht="15.75" customHeight="1" x14ac:dyDescent="0.25">
      <c r="A103" s="663"/>
      <c r="B103" s="664"/>
      <c r="C103" s="688" t="s">
        <v>0</v>
      </c>
      <c r="D103" s="735" t="s">
        <v>590</v>
      </c>
      <c r="E103" s="736"/>
      <c r="F103" s="736"/>
      <c r="G103" s="736"/>
      <c r="H103" s="736"/>
      <c r="I103" s="737"/>
      <c r="J103" s="708">
        <v>0</v>
      </c>
      <c r="K103" s="708">
        <v>25322.55</v>
      </c>
      <c r="L103" s="716">
        <v>0</v>
      </c>
      <c r="M103" s="611">
        <v>25322.59</v>
      </c>
      <c r="N103" s="611">
        <f t="shared" ref="N103:N111" si="5">+M103-K103</f>
        <v>4.0000000000873115E-2</v>
      </c>
      <c r="O103" s="673"/>
      <c r="P103" s="615"/>
      <c r="Q103" s="615"/>
      <c r="R103" s="615"/>
      <c r="S103" s="615"/>
      <c r="T103" s="615"/>
      <c r="U103" s="615"/>
    </row>
    <row r="104" spans="1:21" ht="42" customHeight="1" x14ac:dyDescent="0.25">
      <c r="A104" s="663"/>
      <c r="B104" s="664"/>
      <c r="C104" s="696"/>
      <c r="D104" s="713" t="s">
        <v>558</v>
      </c>
      <c r="E104" s="714"/>
      <c r="F104" s="714"/>
      <c r="G104" s="714"/>
      <c r="H104" s="714"/>
      <c r="I104" s="715"/>
      <c r="J104" s="692">
        <v>49000</v>
      </c>
      <c r="K104" s="692">
        <v>9102</v>
      </c>
      <c r="L104" s="693">
        <v>18.57</v>
      </c>
      <c r="M104" s="694">
        <v>9724.7800000000007</v>
      </c>
      <c r="N104" s="694">
        <f t="shared" si="5"/>
        <v>622.78000000000065</v>
      </c>
      <c r="O104" s="673"/>
      <c r="P104" s="615"/>
      <c r="Q104" s="615"/>
      <c r="R104" s="615"/>
      <c r="S104" s="615"/>
      <c r="T104" s="615"/>
      <c r="U104" s="615"/>
    </row>
    <row r="105" spans="1:21" ht="113.25" customHeight="1" x14ac:dyDescent="0.25">
      <c r="A105" s="663"/>
      <c r="B105" s="664"/>
      <c r="C105" s="696"/>
      <c r="D105" s="741" t="s">
        <v>591</v>
      </c>
      <c r="E105" s="742"/>
      <c r="F105" s="742"/>
      <c r="G105" s="742"/>
      <c r="H105" s="742"/>
      <c r="I105" s="743"/>
      <c r="J105" s="700">
        <v>75000</v>
      </c>
      <c r="K105" s="700">
        <v>18048</v>
      </c>
      <c r="L105" s="701">
        <v>24.06</v>
      </c>
      <c r="M105" s="702">
        <v>19414.580000000002</v>
      </c>
      <c r="N105" s="702">
        <f t="shared" si="5"/>
        <v>1366.5800000000017</v>
      </c>
      <c r="O105" s="783" t="s">
        <v>976</v>
      </c>
      <c r="P105" s="615"/>
      <c r="Q105" s="615"/>
      <c r="R105" s="615"/>
      <c r="S105" s="615"/>
      <c r="T105" s="615"/>
      <c r="U105" s="615"/>
    </row>
    <row r="106" spans="1:21" ht="59.25" customHeight="1" x14ac:dyDescent="0.25">
      <c r="A106" s="663"/>
      <c r="B106" s="664"/>
      <c r="C106" s="696"/>
      <c r="D106" s="735" t="s">
        <v>592</v>
      </c>
      <c r="E106" s="736"/>
      <c r="F106" s="736"/>
      <c r="G106" s="736"/>
      <c r="H106" s="736"/>
      <c r="I106" s="737"/>
      <c r="J106" s="708">
        <v>88000</v>
      </c>
      <c r="K106" s="708">
        <v>75291</v>
      </c>
      <c r="L106" s="716">
        <v>85.56</v>
      </c>
      <c r="M106" s="611">
        <v>61814.1</v>
      </c>
      <c r="N106" s="611">
        <f t="shared" si="5"/>
        <v>-13476.900000000001</v>
      </c>
      <c r="O106" s="747" t="s">
        <v>977</v>
      </c>
      <c r="P106" s="615"/>
      <c r="Q106" s="615"/>
      <c r="R106" s="615"/>
      <c r="S106" s="615"/>
      <c r="T106" s="615"/>
      <c r="U106" s="615"/>
    </row>
    <row r="107" spans="1:21" ht="13.7" customHeight="1" x14ac:dyDescent="0.25">
      <c r="A107" s="663"/>
      <c r="B107" s="664"/>
      <c r="C107" s="696"/>
      <c r="D107" s="735" t="s">
        <v>559</v>
      </c>
      <c r="E107" s="736"/>
      <c r="F107" s="736"/>
      <c r="G107" s="736"/>
      <c r="H107" s="736"/>
      <c r="I107" s="737"/>
      <c r="J107" s="708">
        <v>0</v>
      </c>
      <c r="K107" s="708">
        <v>29870</v>
      </c>
      <c r="L107" s="716">
        <v>0</v>
      </c>
      <c r="M107" s="611">
        <v>29868.240000000002</v>
      </c>
      <c r="N107" s="611">
        <f t="shared" si="5"/>
        <v>-1.7599999999983993</v>
      </c>
      <c r="O107" s="673"/>
      <c r="P107" s="615"/>
      <c r="Q107" s="615"/>
      <c r="R107" s="615"/>
      <c r="S107" s="615"/>
      <c r="T107" s="615"/>
      <c r="U107" s="615"/>
    </row>
    <row r="108" spans="1:21" ht="13.7" customHeight="1" x14ac:dyDescent="0.25">
      <c r="A108" s="663"/>
      <c r="B108" s="664"/>
      <c r="C108" s="696"/>
      <c r="D108" s="735" t="s">
        <v>560</v>
      </c>
      <c r="E108" s="736"/>
      <c r="F108" s="736"/>
      <c r="G108" s="736"/>
      <c r="H108" s="736"/>
      <c r="I108" s="737"/>
      <c r="J108" s="708">
        <v>73000</v>
      </c>
      <c r="K108" s="708">
        <v>3460</v>
      </c>
      <c r="L108" s="716">
        <v>4.74</v>
      </c>
      <c r="M108" s="611">
        <v>3460.35</v>
      </c>
      <c r="N108" s="611">
        <f t="shared" si="5"/>
        <v>0.34999999999990905</v>
      </c>
      <c r="O108" s="673"/>
      <c r="P108" s="615"/>
      <c r="Q108" s="615"/>
      <c r="R108" s="615"/>
      <c r="S108" s="615"/>
      <c r="T108" s="615"/>
      <c r="U108" s="615"/>
    </row>
    <row r="109" spans="1:21" ht="38.25" customHeight="1" x14ac:dyDescent="0.25">
      <c r="A109" s="704" t="s">
        <v>0</v>
      </c>
      <c r="B109" s="674"/>
      <c r="C109" s="674"/>
      <c r="D109" s="735" t="s">
        <v>593</v>
      </c>
      <c r="E109" s="736"/>
      <c r="F109" s="736"/>
      <c r="G109" s="736"/>
      <c r="H109" s="736"/>
      <c r="I109" s="737"/>
      <c r="J109" s="708">
        <v>12105898</v>
      </c>
      <c r="K109" s="708">
        <v>0</v>
      </c>
      <c r="L109" s="716">
        <v>0</v>
      </c>
      <c r="M109" s="611">
        <v>0</v>
      </c>
      <c r="N109" s="611">
        <f t="shared" si="5"/>
        <v>0</v>
      </c>
      <c r="O109" s="673"/>
      <c r="P109" s="615"/>
      <c r="Q109" s="615"/>
      <c r="R109" s="615"/>
      <c r="S109" s="615"/>
      <c r="T109" s="615"/>
      <c r="U109" s="615"/>
    </row>
    <row r="110" spans="1:21" ht="40.5" customHeight="1" x14ac:dyDescent="0.25">
      <c r="A110" s="712"/>
      <c r="B110" s="674"/>
      <c r="C110" s="674"/>
      <c r="D110" s="735" t="s">
        <v>594</v>
      </c>
      <c r="E110" s="736"/>
      <c r="F110" s="736"/>
      <c r="G110" s="736"/>
      <c r="H110" s="736"/>
      <c r="I110" s="737"/>
      <c r="J110" s="708">
        <v>1250000</v>
      </c>
      <c r="K110" s="709">
        <v>0</v>
      </c>
      <c r="L110" s="716">
        <v>0</v>
      </c>
      <c r="M110" s="611">
        <v>0</v>
      </c>
      <c r="N110" s="611">
        <f t="shared" si="5"/>
        <v>0</v>
      </c>
      <c r="O110" s="673"/>
      <c r="P110" s="615"/>
      <c r="Q110" s="615"/>
      <c r="R110" s="615"/>
      <c r="S110" s="615"/>
      <c r="T110" s="615"/>
      <c r="U110" s="615"/>
    </row>
    <row r="111" spans="1:21" ht="40.5" customHeight="1" x14ac:dyDescent="0.25">
      <c r="A111" s="712"/>
      <c r="B111" s="674"/>
      <c r="C111" s="674"/>
      <c r="D111" s="735" t="s">
        <v>595</v>
      </c>
      <c r="E111" s="736"/>
      <c r="F111" s="736"/>
      <c r="G111" s="736"/>
      <c r="H111" s="736"/>
      <c r="I111" s="737"/>
      <c r="J111" s="708">
        <v>800000</v>
      </c>
      <c r="K111" s="708">
        <v>0</v>
      </c>
      <c r="L111" s="716">
        <v>0</v>
      </c>
      <c r="M111" s="611">
        <v>0</v>
      </c>
      <c r="N111" s="611">
        <f t="shared" si="5"/>
        <v>0</v>
      </c>
      <c r="O111" s="673"/>
      <c r="P111" s="615"/>
      <c r="Q111" s="615"/>
      <c r="R111" s="615"/>
      <c r="S111" s="615"/>
      <c r="T111" s="615"/>
      <c r="U111" s="615"/>
    </row>
    <row r="112" spans="1:21" ht="13.7" customHeight="1" x14ac:dyDescent="0.25">
      <c r="A112" s="739" t="s">
        <v>0</v>
      </c>
      <c r="B112" s="740"/>
      <c r="C112" s="784" t="s">
        <v>596</v>
      </c>
      <c r="D112" s="785"/>
      <c r="E112" s="785"/>
      <c r="F112" s="785"/>
      <c r="G112" s="785"/>
      <c r="H112" s="785"/>
      <c r="I112" s="786"/>
      <c r="J112" s="779">
        <v>0</v>
      </c>
      <c r="K112" s="779">
        <v>0</v>
      </c>
      <c r="L112" s="781">
        <v>0</v>
      </c>
      <c r="M112" s="780">
        <f>+M113</f>
        <v>0</v>
      </c>
      <c r="N112" s="780">
        <f>+N113</f>
        <v>0</v>
      </c>
      <c r="O112" s="673"/>
      <c r="P112" s="615"/>
      <c r="Q112" s="615"/>
      <c r="R112" s="615"/>
      <c r="S112" s="615"/>
      <c r="T112" s="615"/>
      <c r="U112" s="615"/>
    </row>
    <row r="113" spans="1:21" ht="29.25" customHeight="1" x14ac:dyDescent="0.25">
      <c r="A113" s="745"/>
      <c r="B113" s="740"/>
      <c r="C113" s="787" t="s">
        <v>0</v>
      </c>
      <c r="D113" s="735" t="s">
        <v>597</v>
      </c>
      <c r="E113" s="736"/>
      <c r="F113" s="736"/>
      <c r="G113" s="736"/>
      <c r="H113" s="736"/>
      <c r="I113" s="737"/>
      <c r="J113" s="708">
        <v>0</v>
      </c>
      <c r="K113" s="708">
        <v>0</v>
      </c>
      <c r="L113" s="716">
        <v>0</v>
      </c>
      <c r="M113" s="611">
        <v>0</v>
      </c>
      <c r="N113" s="611">
        <f>+M113-K113</f>
        <v>0</v>
      </c>
      <c r="O113" s="673"/>
      <c r="P113" s="615"/>
      <c r="Q113" s="615"/>
      <c r="R113" s="615"/>
      <c r="S113" s="615"/>
      <c r="T113" s="615"/>
      <c r="U113" s="615"/>
    </row>
    <row r="114" spans="1:21" ht="13.7" customHeight="1" x14ac:dyDescent="0.25">
      <c r="A114" s="745"/>
      <c r="B114" s="740"/>
      <c r="C114" s="784" t="s">
        <v>130</v>
      </c>
      <c r="D114" s="785"/>
      <c r="E114" s="785"/>
      <c r="F114" s="785"/>
      <c r="G114" s="785"/>
      <c r="H114" s="785"/>
      <c r="I114" s="786"/>
      <c r="J114" s="779">
        <v>286334</v>
      </c>
      <c r="K114" s="779">
        <v>88580</v>
      </c>
      <c r="L114" s="781">
        <v>30.94</v>
      </c>
      <c r="M114" s="780">
        <f>+M115+M116+M117+M118+M119</f>
        <v>79612.86</v>
      </c>
      <c r="N114" s="780">
        <f>+N115+N116+N117+N118+N119</f>
        <v>-8966.6900000000041</v>
      </c>
      <c r="O114" s="673"/>
      <c r="P114" s="615"/>
      <c r="Q114" s="615"/>
      <c r="R114" s="615"/>
      <c r="S114" s="615"/>
      <c r="T114" s="615"/>
      <c r="U114" s="615"/>
    </row>
    <row r="115" spans="1:21" ht="13.7" customHeight="1" x14ac:dyDescent="0.25">
      <c r="A115" s="745"/>
      <c r="B115" s="740"/>
      <c r="C115" s="788" t="s">
        <v>0</v>
      </c>
      <c r="D115" s="735" t="s">
        <v>559</v>
      </c>
      <c r="E115" s="736"/>
      <c r="F115" s="736"/>
      <c r="G115" s="736"/>
      <c r="H115" s="736"/>
      <c r="I115" s="737"/>
      <c r="J115" s="708">
        <v>0</v>
      </c>
      <c r="K115" s="709">
        <v>68.55</v>
      </c>
      <c r="L115" s="716">
        <v>0</v>
      </c>
      <c r="M115" s="611">
        <v>26.85</v>
      </c>
      <c r="N115" s="611">
        <f>+M115-K115</f>
        <v>-41.699999999999996</v>
      </c>
      <c r="O115" s="673"/>
      <c r="P115" s="615"/>
      <c r="Q115" s="615"/>
      <c r="R115" s="615"/>
      <c r="S115" s="615"/>
      <c r="T115" s="615"/>
      <c r="U115" s="615"/>
    </row>
    <row r="116" spans="1:21" ht="13.7" customHeight="1" x14ac:dyDescent="0.25">
      <c r="A116" s="745"/>
      <c r="B116" s="740"/>
      <c r="C116" s="740"/>
      <c r="D116" s="735" t="s">
        <v>560</v>
      </c>
      <c r="E116" s="736"/>
      <c r="F116" s="736"/>
      <c r="G116" s="736"/>
      <c r="H116" s="736"/>
      <c r="I116" s="737"/>
      <c r="J116" s="708">
        <v>0</v>
      </c>
      <c r="K116" s="708">
        <v>605</v>
      </c>
      <c r="L116" s="716">
        <v>0</v>
      </c>
      <c r="M116" s="611">
        <v>604.98</v>
      </c>
      <c r="N116" s="611">
        <f>+M116-K116</f>
        <v>-1.999999999998181E-2</v>
      </c>
      <c r="O116" s="673"/>
      <c r="P116" s="615"/>
      <c r="Q116" s="615"/>
      <c r="R116" s="615"/>
      <c r="S116" s="615"/>
      <c r="T116" s="615"/>
      <c r="U116" s="615"/>
    </row>
    <row r="117" spans="1:21" ht="100.5" customHeight="1" x14ac:dyDescent="0.25">
      <c r="A117" s="745"/>
      <c r="B117" s="740"/>
      <c r="C117" s="740"/>
      <c r="D117" s="735" t="s">
        <v>598</v>
      </c>
      <c r="E117" s="736"/>
      <c r="F117" s="736"/>
      <c r="G117" s="736"/>
      <c r="H117" s="736"/>
      <c r="I117" s="737"/>
      <c r="J117" s="708">
        <v>20824</v>
      </c>
      <c r="K117" s="708">
        <v>8925</v>
      </c>
      <c r="L117" s="716">
        <v>42.86</v>
      </c>
      <c r="M117" s="611">
        <v>0</v>
      </c>
      <c r="N117" s="611">
        <f>+M117-K117</f>
        <v>-8925</v>
      </c>
      <c r="O117" s="747" t="s">
        <v>978</v>
      </c>
      <c r="P117" s="615"/>
      <c r="Q117" s="615"/>
      <c r="R117" s="615"/>
      <c r="S117" s="615"/>
      <c r="T117" s="615"/>
      <c r="U117" s="615"/>
    </row>
    <row r="118" spans="1:21" ht="42.75" customHeight="1" x14ac:dyDescent="0.25">
      <c r="A118" s="745"/>
      <c r="B118" s="740"/>
      <c r="C118" s="740"/>
      <c r="D118" s="735" t="s">
        <v>599</v>
      </c>
      <c r="E118" s="736"/>
      <c r="F118" s="736"/>
      <c r="G118" s="736"/>
      <c r="H118" s="736"/>
      <c r="I118" s="737"/>
      <c r="J118" s="708">
        <v>48189</v>
      </c>
      <c r="K118" s="708">
        <v>3705</v>
      </c>
      <c r="L118" s="716">
        <v>7.69</v>
      </c>
      <c r="M118" s="694">
        <v>3705.02</v>
      </c>
      <c r="N118" s="611">
        <f>+M118-K118</f>
        <v>1.999999999998181E-2</v>
      </c>
      <c r="O118" s="673"/>
      <c r="P118" s="615"/>
      <c r="Q118" s="615"/>
      <c r="R118" s="615"/>
      <c r="S118" s="615"/>
      <c r="T118" s="615"/>
      <c r="U118" s="615"/>
    </row>
    <row r="119" spans="1:21" ht="42" customHeight="1" x14ac:dyDescent="0.25">
      <c r="A119" s="789" t="s">
        <v>0</v>
      </c>
      <c r="B119" s="790"/>
      <c r="C119" s="760"/>
      <c r="D119" s="735" t="s">
        <v>578</v>
      </c>
      <c r="E119" s="736"/>
      <c r="F119" s="736"/>
      <c r="G119" s="736"/>
      <c r="H119" s="736"/>
      <c r="I119" s="737"/>
      <c r="J119" s="708">
        <v>217321</v>
      </c>
      <c r="K119" s="708">
        <v>75276</v>
      </c>
      <c r="L119" s="716">
        <v>34.64</v>
      </c>
      <c r="M119" s="611">
        <v>75276.009999999995</v>
      </c>
      <c r="N119" s="611">
        <f>+M119-K119</f>
        <v>9.9999999947613105E-3</v>
      </c>
      <c r="O119" s="673"/>
      <c r="P119" s="615"/>
      <c r="Q119" s="615"/>
      <c r="R119" s="615"/>
      <c r="S119" s="615"/>
      <c r="T119" s="615"/>
      <c r="U119" s="615"/>
    </row>
    <row r="120" spans="1:21" ht="13.7" customHeight="1" x14ac:dyDescent="0.25">
      <c r="A120" s="791" t="s">
        <v>137</v>
      </c>
      <c r="B120" s="792"/>
      <c r="C120" s="792"/>
      <c r="D120" s="792"/>
      <c r="E120" s="792"/>
      <c r="F120" s="792"/>
      <c r="G120" s="792"/>
      <c r="H120" s="792"/>
      <c r="I120" s="793"/>
      <c r="J120" s="754">
        <v>332100</v>
      </c>
      <c r="K120" s="755">
        <v>17852</v>
      </c>
      <c r="L120" s="756">
        <v>5.38</v>
      </c>
      <c r="M120" s="757">
        <f>+M121</f>
        <v>17851.310000000001</v>
      </c>
      <c r="N120" s="757">
        <f>+N121</f>
        <v>-0.68999999999839901</v>
      </c>
      <c r="O120" s="758"/>
      <c r="P120" s="615"/>
      <c r="Q120" s="615"/>
      <c r="R120" s="615"/>
      <c r="S120" s="615"/>
      <c r="T120" s="615"/>
      <c r="U120" s="615"/>
    </row>
    <row r="121" spans="1:21" ht="13.7" customHeight="1" x14ac:dyDescent="0.25">
      <c r="A121" s="794" t="s">
        <v>0</v>
      </c>
      <c r="B121" s="684"/>
      <c r="C121" s="683" t="s">
        <v>138</v>
      </c>
      <c r="D121" s="729"/>
      <c r="E121" s="729"/>
      <c r="F121" s="729"/>
      <c r="G121" s="729"/>
      <c r="H121" s="729"/>
      <c r="I121" s="730"/>
      <c r="J121" s="686">
        <v>332100</v>
      </c>
      <c r="K121" s="686">
        <v>17852</v>
      </c>
      <c r="L121" s="659">
        <v>5.38</v>
      </c>
      <c r="M121" s="660">
        <f>+M122+M123</f>
        <v>17851.310000000001</v>
      </c>
      <c r="N121" s="660">
        <f>+N122+N123</f>
        <v>-0.68999999999839901</v>
      </c>
      <c r="O121" s="732"/>
      <c r="P121" s="615"/>
      <c r="Q121" s="615"/>
      <c r="R121" s="615"/>
      <c r="S121" s="615"/>
      <c r="T121" s="615"/>
      <c r="U121" s="615"/>
    </row>
    <row r="122" spans="1:21" ht="13.7" customHeight="1" x14ac:dyDescent="0.25">
      <c r="A122" s="712"/>
      <c r="B122" s="674"/>
      <c r="C122" s="746" t="s">
        <v>0</v>
      </c>
      <c r="D122" s="735" t="s">
        <v>559</v>
      </c>
      <c r="E122" s="736"/>
      <c r="F122" s="736"/>
      <c r="G122" s="736"/>
      <c r="H122" s="736"/>
      <c r="I122" s="737"/>
      <c r="J122" s="708">
        <v>0</v>
      </c>
      <c r="K122" s="708">
        <v>37</v>
      </c>
      <c r="L122" s="716">
        <v>0</v>
      </c>
      <c r="M122" s="611">
        <v>35.82</v>
      </c>
      <c r="N122" s="611">
        <f>+M122-K122</f>
        <v>-1.1799999999999997</v>
      </c>
      <c r="O122" s="711"/>
      <c r="P122" s="615"/>
      <c r="Q122" s="615"/>
      <c r="R122" s="615"/>
      <c r="S122" s="615"/>
      <c r="T122" s="615"/>
      <c r="U122" s="615"/>
    </row>
    <row r="123" spans="1:21" ht="41.25" customHeight="1" x14ac:dyDescent="0.25">
      <c r="A123" s="712"/>
      <c r="B123" s="674"/>
      <c r="C123" s="674"/>
      <c r="D123" s="735" t="s">
        <v>585</v>
      </c>
      <c r="E123" s="736"/>
      <c r="F123" s="736"/>
      <c r="G123" s="736"/>
      <c r="H123" s="736"/>
      <c r="I123" s="737"/>
      <c r="J123" s="708">
        <v>332100</v>
      </c>
      <c r="K123" s="708">
        <v>17815</v>
      </c>
      <c r="L123" s="716">
        <v>5.36</v>
      </c>
      <c r="M123" s="611">
        <v>17815.490000000002</v>
      </c>
      <c r="N123" s="611">
        <f>+M123-K123</f>
        <v>0.49000000000160071</v>
      </c>
      <c r="O123" s="711"/>
      <c r="P123" s="615"/>
      <c r="Q123" s="615"/>
      <c r="R123" s="615"/>
      <c r="S123" s="615"/>
      <c r="T123" s="615"/>
      <c r="U123" s="615"/>
    </row>
    <row r="124" spans="1:21" ht="13.7" customHeight="1" x14ac:dyDescent="0.25">
      <c r="A124" s="791" t="s">
        <v>150</v>
      </c>
      <c r="B124" s="792"/>
      <c r="C124" s="792"/>
      <c r="D124" s="792"/>
      <c r="E124" s="792"/>
      <c r="F124" s="792"/>
      <c r="G124" s="792"/>
      <c r="H124" s="792"/>
      <c r="I124" s="793"/>
      <c r="J124" s="754">
        <v>12142581</v>
      </c>
      <c r="K124" s="755">
        <v>1271641</v>
      </c>
      <c r="L124" s="756">
        <v>10.47</v>
      </c>
      <c r="M124" s="757">
        <f>+M125</f>
        <v>1263519.69</v>
      </c>
      <c r="N124" s="757">
        <f>+N125</f>
        <v>-8121.3099999999722</v>
      </c>
      <c r="O124" s="758"/>
      <c r="P124" s="615"/>
      <c r="Q124" s="615"/>
      <c r="R124" s="615"/>
      <c r="S124" s="615"/>
      <c r="T124" s="615"/>
      <c r="U124" s="615"/>
    </row>
    <row r="125" spans="1:21" ht="13.7" customHeight="1" x14ac:dyDescent="0.25">
      <c r="A125" s="795" t="s">
        <v>0</v>
      </c>
      <c r="B125" s="653"/>
      <c r="C125" s="763" t="s">
        <v>151</v>
      </c>
      <c r="D125" s="764"/>
      <c r="E125" s="764"/>
      <c r="F125" s="764"/>
      <c r="G125" s="764"/>
      <c r="H125" s="764"/>
      <c r="I125" s="765"/>
      <c r="J125" s="686">
        <v>12142581</v>
      </c>
      <c r="K125" s="686">
        <v>1271641</v>
      </c>
      <c r="L125" s="659">
        <v>10.47</v>
      </c>
      <c r="M125" s="660">
        <f>+M126+M127+M128+M129+M130</f>
        <v>1263519.69</v>
      </c>
      <c r="N125" s="660">
        <f>+N126+N127+N128+N129+N130</f>
        <v>-8121.3099999999722</v>
      </c>
      <c r="O125" s="732"/>
      <c r="P125" s="615"/>
      <c r="Q125" s="615"/>
      <c r="R125" s="615"/>
      <c r="S125" s="615"/>
      <c r="T125" s="615"/>
      <c r="U125" s="615"/>
    </row>
    <row r="126" spans="1:21" ht="24.95" customHeight="1" x14ac:dyDescent="0.25">
      <c r="A126" s="663"/>
      <c r="B126" s="664"/>
      <c r="C126" s="796" t="s">
        <v>0</v>
      </c>
      <c r="D126" s="689" t="s">
        <v>979</v>
      </c>
      <c r="E126" s="690"/>
      <c r="F126" s="690"/>
      <c r="G126" s="690"/>
      <c r="H126" s="690"/>
      <c r="I126" s="691"/>
      <c r="J126" s="692">
        <v>11433</v>
      </c>
      <c r="K126" s="692">
        <v>40781</v>
      </c>
      <c r="L126" s="693">
        <v>356.69</v>
      </c>
      <c r="M126" s="694">
        <v>41289.18</v>
      </c>
      <c r="N126" s="694">
        <f>+M126-K126</f>
        <v>508.18000000000029</v>
      </c>
      <c r="O126" s="673"/>
      <c r="P126" s="615"/>
      <c r="Q126" s="615"/>
      <c r="R126" s="615"/>
      <c r="S126" s="615"/>
      <c r="T126" s="615"/>
      <c r="U126" s="615"/>
    </row>
    <row r="127" spans="1:21" ht="75" customHeight="1" x14ac:dyDescent="0.25">
      <c r="A127" s="663"/>
      <c r="B127" s="664"/>
      <c r="C127" s="696"/>
      <c r="D127" s="741" t="s">
        <v>558</v>
      </c>
      <c r="E127" s="742"/>
      <c r="F127" s="742"/>
      <c r="G127" s="742"/>
      <c r="H127" s="742"/>
      <c r="I127" s="743"/>
      <c r="J127" s="700">
        <v>1557948</v>
      </c>
      <c r="K127" s="700">
        <v>442444</v>
      </c>
      <c r="L127" s="701">
        <v>28.4</v>
      </c>
      <c r="M127" s="702">
        <v>434495.53</v>
      </c>
      <c r="N127" s="702">
        <f>+M127-K127</f>
        <v>-7948.4699999999721</v>
      </c>
      <c r="O127" s="783" t="s">
        <v>980</v>
      </c>
      <c r="P127" s="615"/>
      <c r="Q127" s="615"/>
      <c r="R127" s="615"/>
      <c r="S127" s="615"/>
      <c r="T127" s="615"/>
      <c r="U127" s="615"/>
    </row>
    <row r="128" spans="1:21" ht="24.95" customHeight="1" x14ac:dyDescent="0.25">
      <c r="A128" s="704" t="s">
        <v>0</v>
      </c>
      <c r="B128" s="674"/>
      <c r="C128" s="674"/>
      <c r="D128" s="689" t="s">
        <v>601</v>
      </c>
      <c r="E128" s="690"/>
      <c r="F128" s="690"/>
      <c r="G128" s="690"/>
      <c r="H128" s="690"/>
      <c r="I128" s="691"/>
      <c r="J128" s="708">
        <v>10541976</v>
      </c>
      <c r="K128" s="708">
        <v>769620</v>
      </c>
      <c r="L128" s="716">
        <v>7.3</v>
      </c>
      <c r="M128" s="611">
        <v>769620</v>
      </c>
      <c r="N128" s="611">
        <f>+M128-K128</f>
        <v>0</v>
      </c>
      <c r="O128" s="673"/>
      <c r="P128" s="615"/>
      <c r="Q128" s="615"/>
      <c r="R128" s="615"/>
      <c r="S128" s="615"/>
      <c r="T128" s="615"/>
      <c r="U128" s="615"/>
    </row>
    <row r="129" spans="1:21" ht="13.7" customHeight="1" x14ac:dyDescent="0.25">
      <c r="A129" s="712"/>
      <c r="B129" s="674"/>
      <c r="C129" s="674"/>
      <c r="D129" s="689" t="s">
        <v>559</v>
      </c>
      <c r="E129" s="690"/>
      <c r="F129" s="690"/>
      <c r="G129" s="690"/>
      <c r="H129" s="690"/>
      <c r="I129" s="691"/>
      <c r="J129" s="708">
        <v>0</v>
      </c>
      <c r="K129" s="708">
        <v>2874</v>
      </c>
      <c r="L129" s="716">
        <v>0</v>
      </c>
      <c r="M129" s="611">
        <v>2873.73</v>
      </c>
      <c r="N129" s="611">
        <f>+M129-K129</f>
        <v>-0.26999999999998181</v>
      </c>
      <c r="O129" s="673"/>
      <c r="P129" s="615"/>
      <c r="Q129" s="615"/>
      <c r="R129" s="615"/>
      <c r="S129" s="615"/>
      <c r="T129" s="615"/>
      <c r="U129" s="615"/>
    </row>
    <row r="130" spans="1:21" ht="13.7" customHeight="1" x14ac:dyDescent="0.25">
      <c r="A130" s="712"/>
      <c r="B130" s="674"/>
      <c r="C130" s="674"/>
      <c r="D130" s="705" t="s">
        <v>560</v>
      </c>
      <c r="E130" s="706"/>
      <c r="F130" s="706"/>
      <c r="G130" s="706"/>
      <c r="H130" s="706"/>
      <c r="I130" s="707"/>
      <c r="J130" s="708">
        <v>31224</v>
      </c>
      <c r="K130" s="708">
        <v>15922</v>
      </c>
      <c r="L130" s="716">
        <v>50.99</v>
      </c>
      <c r="M130" s="611">
        <v>15241.25</v>
      </c>
      <c r="N130" s="611">
        <f>+M130-K130</f>
        <v>-680.75</v>
      </c>
      <c r="O130" s="673"/>
      <c r="P130" s="615"/>
      <c r="Q130" s="615"/>
      <c r="R130" s="615"/>
      <c r="S130" s="615"/>
      <c r="T130" s="615"/>
      <c r="U130" s="615"/>
    </row>
    <row r="131" spans="1:21" ht="13.7" customHeight="1" x14ac:dyDescent="0.25">
      <c r="A131" s="791" t="s">
        <v>159</v>
      </c>
      <c r="B131" s="792"/>
      <c r="C131" s="792"/>
      <c r="D131" s="792"/>
      <c r="E131" s="792"/>
      <c r="F131" s="792"/>
      <c r="G131" s="792"/>
      <c r="H131" s="792"/>
      <c r="I131" s="793"/>
      <c r="J131" s="754">
        <v>771390</v>
      </c>
      <c r="K131" s="755">
        <v>10163</v>
      </c>
      <c r="L131" s="756">
        <v>1.32</v>
      </c>
      <c r="M131" s="757">
        <f>+M132+M135+M138+M143</f>
        <v>6139.66</v>
      </c>
      <c r="N131" s="757">
        <f>+N132+N135+N138+N143</f>
        <v>-4022.3399999999997</v>
      </c>
      <c r="O131" s="758"/>
      <c r="P131" s="615"/>
      <c r="Q131" s="615"/>
      <c r="R131" s="615"/>
      <c r="S131" s="615"/>
      <c r="T131" s="615"/>
      <c r="U131" s="615"/>
    </row>
    <row r="132" spans="1:21" ht="13.7" customHeight="1" x14ac:dyDescent="0.25">
      <c r="A132" s="704" t="s">
        <v>0</v>
      </c>
      <c r="B132" s="674"/>
      <c r="C132" s="763" t="s">
        <v>160</v>
      </c>
      <c r="D132" s="764"/>
      <c r="E132" s="764"/>
      <c r="F132" s="764"/>
      <c r="G132" s="764"/>
      <c r="H132" s="764"/>
      <c r="I132" s="765"/>
      <c r="J132" s="686">
        <v>373390</v>
      </c>
      <c r="K132" s="686">
        <v>748</v>
      </c>
      <c r="L132" s="659">
        <v>0.2</v>
      </c>
      <c r="M132" s="660">
        <f>+M133+M134</f>
        <v>326.73</v>
      </c>
      <c r="N132" s="660">
        <f>+N133+N134</f>
        <v>-421.27</v>
      </c>
      <c r="O132" s="797"/>
      <c r="P132" s="615"/>
      <c r="Q132" s="615"/>
      <c r="R132" s="615"/>
      <c r="S132" s="615"/>
      <c r="T132" s="615"/>
      <c r="U132" s="615"/>
    </row>
    <row r="133" spans="1:21" ht="13.7" customHeight="1" x14ac:dyDescent="0.25">
      <c r="A133" s="712"/>
      <c r="B133" s="674"/>
      <c r="C133" s="665" t="s">
        <v>0</v>
      </c>
      <c r="D133" s="689" t="s">
        <v>559</v>
      </c>
      <c r="E133" s="690"/>
      <c r="F133" s="690"/>
      <c r="G133" s="690"/>
      <c r="H133" s="690"/>
      <c r="I133" s="691"/>
      <c r="J133" s="708">
        <v>0</v>
      </c>
      <c r="K133" s="708">
        <v>748</v>
      </c>
      <c r="L133" s="716">
        <v>0</v>
      </c>
      <c r="M133" s="611">
        <v>326.73</v>
      </c>
      <c r="N133" s="611">
        <f>+M133-K133</f>
        <v>-421.27</v>
      </c>
      <c r="O133" s="711"/>
      <c r="P133" s="615"/>
      <c r="Q133" s="615"/>
      <c r="R133" s="615"/>
      <c r="S133" s="615"/>
      <c r="T133" s="615"/>
      <c r="U133" s="615"/>
    </row>
    <row r="134" spans="1:21" ht="42" customHeight="1" x14ac:dyDescent="0.25">
      <c r="A134" s="712"/>
      <c r="B134" s="674"/>
      <c r="C134" s="674"/>
      <c r="D134" s="689" t="s">
        <v>585</v>
      </c>
      <c r="E134" s="690"/>
      <c r="F134" s="690"/>
      <c r="G134" s="690"/>
      <c r="H134" s="690"/>
      <c r="I134" s="691"/>
      <c r="J134" s="708">
        <v>373390</v>
      </c>
      <c r="K134" s="708">
        <v>0</v>
      </c>
      <c r="L134" s="716">
        <v>0</v>
      </c>
      <c r="M134" s="611">
        <v>0</v>
      </c>
      <c r="N134" s="611">
        <f>+M134-K134</f>
        <v>0</v>
      </c>
      <c r="O134" s="711"/>
      <c r="P134" s="615"/>
      <c r="Q134" s="615"/>
      <c r="R134" s="615"/>
      <c r="S134" s="615"/>
      <c r="T134" s="615"/>
      <c r="U134" s="615"/>
    </row>
    <row r="135" spans="1:21" ht="13.7" customHeight="1" x14ac:dyDescent="0.25">
      <c r="A135" s="712"/>
      <c r="B135" s="674"/>
      <c r="C135" s="798" t="s">
        <v>166</v>
      </c>
      <c r="D135" s="799"/>
      <c r="E135" s="799"/>
      <c r="F135" s="799"/>
      <c r="G135" s="799"/>
      <c r="H135" s="799"/>
      <c r="I135" s="800"/>
      <c r="J135" s="686">
        <v>18000</v>
      </c>
      <c r="K135" s="731">
        <v>141</v>
      </c>
      <c r="L135" s="659">
        <v>0.78</v>
      </c>
      <c r="M135" s="660">
        <f>+M136+M137</f>
        <v>0</v>
      </c>
      <c r="N135" s="660">
        <f>+N136+N137</f>
        <v>-141</v>
      </c>
      <c r="O135" s="673"/>
      <c r="P135" s="615"/>
      <c r="Q135" s="615"/>
      <c r="R135" s="615"/>
      <c r="S135" s="615"/>
      <c r="T135" s="615"/>
      <c r="U135" s="615"/>
    </row>
    <row r="136" spans="1:21" s="565" customFormat="1" ht="39.75" customHeight="1" x14ac:dyDescent="0.25">
      <c r="A136" s="712"/>
      <c r="B136" s="674"/>
      <c r="C136" s="746" t="s">
        <v>0</v>
      </c>
      <c r="D136" s="735" t="s">
        <v>562</v>
      </c>
      <c r="E136" s="736"/>
      <c r="F136" s="736"/>
      <c r="G136" s="736"/>
      <c r="H136" s="736"/>
      <c r="I136" s="737"/>
      <c r="J136" s="708">
        <v>18000</v>
      </c>
      <c r="K136" s="708">
        <v>0</v>
      </c>
      <c r="L136" s="716">
        <v>0</v>
      </c>
      <c r="M136" s="611">
        <v>0</v>
      </c>
      <c r="N136" s="611">
        <f>+M136-K136</f>
        <v>0</v>
      </c>
      <c r="O136" s="711"/>
      <c r="P136" s="801"/>
      <c r="Q136" s="801"/>
      <c r="R136" s="801"/>
      <c r="S136" s="801"/>
      <c r="T136" s="801"/>
      <c r="U136" s="801"/>
    </row>
    <row r="137" spans="1:21" s="565" customFormat="1" ht="28.5" customHeight="1" x14ac:dyDescent="0.25">
      <c r="A137" s="712"/>
      <c r="B137" s="674"/>
      <c r="C137" s="674"/>
      <c r="D137" s="689" t="s">
        <v>563</v>
      </c>
      <c r="E137" s="690"/>
      <c r="F137" s="690"/>
      <c r="G137" s="690"/>
      <c r="H137" s="690"/>
      <c r="I137" s="691"/>
      <c r="J137" s="708">
        <v>0</v>
      </c>
      <c r="K137" s="708">
        <v>141</v>
      </c>
      <c r="L137" s="716">
        <v>0</v>
      </c>
      <c r="M137" s="611">
        <v>0</v>
      </c>
      <c r="N137" s="611">
        <f>+M137-K137</f>
        <v>-141</v>
      </c>
      <c r="O137" s="711"/>
      <c r="P137" s="801"/>
      <c r="Q137" s="801"/>
      <c r="R137" s="801"/>
      <c r="S137" s="801"/>
      <c r="T137" s="801"/>
      <c r="U137" s="801"/>
    </row>
    <row r="138" spans="1:21" ht="13.7" customHeight="1" x14ac:dyDescent="0.25">
      <c r="A138" s="712"/>
      <c r="B138" s="674"/>
      <c r="C138" s="802" t="s">
        <v>168</v>
      </c>
      <c r="D138" s="803"/>
      <c r="E138" s="803"/>
      <c r="F138" s="803"/>
      <c r="G138" s="803"/>
      <c r="H138" s="803"/>
      <c r="I138" s="804"/>
      <c r="J138" s="686">
        <v>280000</v>
      </c>
      <c r="K138" s="686">
        <v>9274</v>
      </c>
      <c r="L138" s="659">
        <v>3.31</v>
      </c>
      <c r="M138" s="660">
        <f>+M139+M140+M141+M142</f>
        <v>5812.93</v>
      </c>
      <c r="N138" s="660">
        <f>+N139+N140+N141+N142</f>
        <v>-3460.0699999999997</v>
      </c>
      <c r="O138" s="797"/>
      <c r="P138" s="615"/>
      <c r="Q138" s="615"/>
      <c r="R138" s="615"/>
      <c r="S138" s="615"/>
      <c r="T138" s="615"/>
      <c r="U138" s="615"/>
    </row>
    <row r="139" spans="1:21" s="565" customFormat="1" ht="39" customHeight="1" x14ac:dyDescent="0.25">
      <c r="A139" s="712"/>
      <c r="B139" s="674"/>
      <c r="C139" s="665" t="s">
        <v>0</v>
      </c>
      <c r="D139" s="705" t="s">
        <v>581</v>
      </c>
      <c r="E139" s="706"/>
      <c r="F139" s="706"/>
      <c r="G139" s="706"/>
      <c r="H139" s="706"/>
      <c r="I139" s="707"/>
      <c r="J139" s="708">
        <v>60000</v>
      </c>
      <c r="K139" s="708">
        <v>5826</v>
      </c>
      <c r="L139" s="716">
        <v>9.7100000000000009</v>
      </c>
      <c r="M139" s="611">
        <v>4139.3</v>
      </c>
      <c r="N139" s="611">
        <f>+M139-K139</f>
        <v>-1686.6999999999998</v>
      </c>
      <c r="O139" s="805" t="s">
        <v>981</v>
      </c>
      <c r="P139" s="801"/>
      <c r="Q139" s="801"/>
      <c r="R139" s="801"/>
      <c r="S139" s="801"/>
      <c r="T139" s="801"/>
      <c r="U139" s="801"/>
    </row>
    <row r="140" spans="1:21" s="565" customFormat="1" ht="39" customHeight="1" x14ac:dyDescent="0.25">
      <c r="A140" s="712"/>
      <c r="B140" s="674"/>
      <c r="C140" s="674"/>
      <c r="D140" s="735" t="s">
        <v>591</v>
      </c>
      <c r="E140" s="736"/>
      <c r="F140" s="736"/>
      <c r="G140" s="736"/>
      <c r="H140" s="736"/>
      <c r="I140" s="737"/>
      <c r="J140" s="708">
        <v>20000</v>
      </c>
      <c r="K140" s="709">
        <v>3441</v>
      </c>
      <c r="L140" s="716">
        <v>17.21</v>
      </c>
      <c r="M140" s="611">
        <v>1667.62</v>
      </c>
      <c r="N140" s="611">
        <f>+M140-K140</f>
        <v>-1773.38</v>
      </c>
      <c r="O140" s="806"/>
      <c r="P140" s="801"/>
      <c r="Q140" s="801"/>
      <c r="R140" s="801"/>
      <c r="S140" s="801"/>
      <c r="T140" s="801"/>
      <c r="U140" s="801"/>
    </row>
    <row r="141" spans="1:21" s="565" customFormat="1" ht="13.7" customHeight="1" x14ac:dyDescent="0.25">
      <c r="A141" s="712"/>
      <c r="B141" s="674"/>
      <c r="C141" s="674"/>
      <c r="D141" s="735" t="s">
        <v>559</v>
      </c>
      <c r="E141" s="736"/>
      <c r="F141" s="736"/>
      <c r="G141" s="736"/>
      <c r="H141" s="736"/>
      <c r="I141" s="737"/>
      <c r="J141" s="708">
        <v>0</v>
      </c>
      <c r="K141" s="708">
        <v>6</v>
      </c>
      <c r="L141" s="716">
        <v>0</v>
      </c>
      <c r="M141" s="611">
        <v>6.01</v>
      </c>
      <c r="N141" s="611">
        <f>+M141-K141</f>
        <v>9.9999999999997868E-3</v>
      </c>
      <c r="O141" s="711"/>
      <c r="P141" s="801"/>
      <c r="Q141" s="801"/>
      <c r="R141" s="801"/>
      <c r="S141" s="801"/>
      <c r="T141" s="801"/>
      <c r="U141" s="801"/>
    </row>
    <row r="142" spans="1:21" s="565" customFormat="1" ht="40.5" customHeight="1" x14ac:dyDescent="0.25">
      <c r="A142" s="704" t="s">
        <v>0</v>
      </c>
      <c r="B142" s="674"/>
      <c r="C142" s="674"/>
      <c r="D142" s="735" t="s">
        <v>562</v>
      </c>
      <c r="E142" s="736"/>
      <c r="F142" s="736"/>
      <c r="G142" s="736"/>
      <c r="H142" s="736"/>
      <c r="I142" s="737"/>
      <c r="J142" s="708">
        <v>200000</v>
      </c>
      <c r="K142" s="708">
        <v>0</v>
      </c>
      <c r="L142" s="716">
        <v>0</v>
      </c>
      <c r="M142" s="762">
        <v>0</v>
      </c>
      <c r="N142" s="611">
        <f>+M142-K142</f>
        <v>0</v>
      </c>
      <c r="O142" s="711"/>
      <c r="P142" s="801"/>
      <c r="Q142" s="801"/>
      <c r="R142" s="801"/>
      <c r="S142" s="801"/>
      <c r="T142" s="801"/>
      <c r="U142" s="801"/>
    </row>
    <row r="143" spans="1:21" ht="13.7" customHeight="1" x14ac:dyDescent="0.25">
      <c r="A143" s="704" t="s">
        <v>0</v>
      </c>
      <c r="B143" s="674"/>
      <c r="C143" s="683" t="s">
        <v>170</v>
      </c>
      <c r="D143" s="729"/>
      <c r="E143" s="729"/>
      <c r="F143" s="729"/>
      <c r="G143" s="729"/>
      <c r="H143" s="729"/>
      <c r="I143" s="730"/>
      <c r="J143" s="686">
        <v>100000</v>
      </c>
      <c r="K143" s="686">
        <v>0</v>
      </c>
      <c r="L143" s="659">
        <v>0</v>
      </c>
      <c r="M143" s="660">
        <f>+M144</f>
        <v>0</v>
      </c>
      <c r="N143" s="660">
        <f>+N144</f>
        <v>0</v>
      </c>
      <c r="O143" s="797"/>
      <c r="P143" s="615"/>
      <c r="Q143" s="615"/>
      <c r="R143" s="615"/>
      <c r="S143" s="615"/>
      <c r="T143" s="615"/>
      <c r="U143" s="615"/>
    </row>
    <row r="144" spans="1:21" ht="40.5" customHeight="1" x14ac:dyDescent="0.25">
      <c r="A144" s="712"/>
      <c r="B144" s="674"/>
      <c r="C144" s="748" t="s">
        <v>0</v>
      </c>
      <c r="D144" s="735" t="s">
        <v>562</v>
      </c>
      <c r="E144" s="736"/>
      <c r="F144" s="736"/>
      <c r="G144" s="736"/>
      <c r="H144" s="736"/>
      <c r="I144" s="737"/>
      <c r="J144" s="708">
        <v>100000</v>
      </c>
      <c r="K144" s="708">
        <v>0</v>
      </c>
      <c r="L144" s="716">
        <v>0</v>
      </c>
      <c r="M144" s="611">
        <v>0</v>
      </c>
      <c r="N144" s="611">
        <f>+M144-K144</f>
        <v>0</v>
      </c>
      <c r="O144" s="673"/>
      <c r="P144" s="615"/>
      <c r="Q144" s="615"/>
      <c r="R144" s="615"/>
      <c r="S144" s="615"/>
      <c r="T144" s="615"/>
      <c r="U144" s="615"/>
    </row>
    <row r="145" spans="1:21" ht="16.5" customHeight="1" x14ac:dyDescent="0.25">
      <c r="A145" s="791" t="s">
        <v>176</v>
      </c>
      <c r="B145" s="792"/>
      <c r="C145" s="792"/>
      <c r="D145" s="792"/>
      <c r="E145" s="792"/>
      <c r="F145" s="792"/>
      <c r="G145" s="792"/>
      <c r="H145" s="792"/>
      <c r="I145" s="793"/>
      <c r="J145" s="754">
        <v>2591650</v>
      </c>
      <c r="K145" s="755">
        <v>483143</v>
      </c>
      <c r="L145" s="756">
        <v>18.64</v>
      </c>
      <c r="M145" s="757">
        <f>+M146+M150+M152+M161+M164+M168</f>
        <v>461761.80000000005</v>
      </c>
      <c r="N145" s="757">
        <f>+N146+N150+N152+N161+N164+N168</f>
        <v>-21382.799999999996</v>
      </c>
      <c r="O145" s="758"/>
      <c r="P145" s="615"/>
      <c r="Q145" s="615"/>
      <c r="R145" s="615"/>
      <c r="S145" s="615"/>
      <c r="T145" s="615"/>
      <c r="U145" s="615"/>
    </row>
    <row r="146" spans="1:21" ht="14.25" customHeight="1" x14ac:dyDescent="0.25">
      <c r="A146" s="795" t="s">
        <v>0</v>
      </c>
      <c r="B146" s="653"/>
      <c r="C146" s="683" t="s">
        <v>177</v>
      </c>
      <c r="D146" s="729"/>
      <c r="E146" s="729"/>
      <c r="F146" s="729"/>
      <c r="G146" s="729"/>
      <c r="H146" s="729"/>
      <c r="I146" s="730"/>
      <c r="J146" s="686">
        <v>610250</v>
      </c>
      <c r="K146" s="686">
        <v>191015</v>
      </c>
      <c r="L146" s="659">
        <v>31.3</v>
      </c>
      <c r="M146" s="660">
        <f>+M147+M148+M149</f>
        <v>191042</v>
      </c>
      <c r="N146" s="660">
        <f>+N147+N148+N149</f>
        <v>26.700000000011642</v>
      </c>
      <c r="O146" s="797"/>
      <c r="P146" s="615"/>
      <c r="Q146" s="615"/>
      <c r="R146" s="615"/>
      <c r="S146" s="615"/>
      <c r="T146" s="615"/>
      <c r="U146" s="615"/>
    </row>
    <row r="147" spans="1:21" ht="39" customHeight="1" x14ac:dyDescent="0.25">
      <c r="A147" s="663"/>
      <c r="B147" s="664"/>
      <c r="C147" s="746" t="s">
        <v>0</v>
      </c>
      <c r="D147" s="735" t="s">
        <v>562</v>
      </c>
      <c r="E147" s="736"/>
      <c r="F147" s="736"/>
      <c r="G147" s="736"/>
      <c r="H147" s="736"/>
      <c r="I147" s="737"/>
      <c r="J147" s="708">
        <v>563000</v>
      </c>
      <c r="K147" s="708">
        <v>175937.3</v>
      </c>
      <c r="L147" s="716">
        <v>31.25</v>
      </c>
      <c r="M147" s="611">
        <v>175913</v>
      </c>
      <c r="N147" s="611">
        <f>+M147-K147</f>
        <v>-24.299999999988358</v>
      </c>
      <c r="O147" s="673"/>
      <c r="P147" s="615"/>
      <c r="Q147" s="615"/>
      <c r="R147" s="615"/>
      <c r="S147" s="615"/>
      <c r="T147" s="615"/>
      <c r="U147" s="615"/>
    </row>
    <row r="148" spans="1:21" ht="27.75" customHeight="1" x14ac:dyDescent="0.25">
      <c r="A148" s="663"/>
      <c r="B148" s="664"/>
      <c r="C148" s="674"/>
      <c r="D148" s="735" t="s">
        <v>602</v>
      </c>
      <c r="E148" s="736"/>
      <c r="F148" s="736"/>
      <c r="G148" s="736"/>
      <c r="H148" s="736"/>
      <c r="I148" s="737"/>
      <c r="J148" s="708">
        <v>46000</v>
      </c>
      <c r="K148" s="708">
        <v>14375</v>
      </c>
      <c r="L148" s="716">
        <v>31.25</v>
      </c>
      <c r="M148" s="611">
        <v>14694</v>
      </c>
      <c r="N148" s="611">
        <f>+M148-K148</f>
        <v>319</v>
      </c>
      <c r="O148" s="673"/>
      <c r="P148" s="615"/>
      <c r="Q148" s="615"/>
      <c r="R148" s="615"/>
      <c r="S148" s="615"/>
      <c r="T148" s="615"/>
      <c r="U148" s="615"/>
    </row>
    <row r="149" spans="1:21" ht="27.75" customHeight="1" x14ac:dyDescent="0.25">
      <c r="A149" s="663"/>
      <c r="B149" s="664"/>
      <c r="C149" s="674"/>
      <c r="D149" s="735" t="s">
        <v>563</v>
      </c>
      <c r="E149" s="736"/>
      <c r="F149" s="736"/>
      <c r="G149" s="736"/>
      <c r="H149" s="736"/>
      <c r="I149" s="737"/>
      <c r="J149" s="708">
        <v>1250</v>
      </c>
      <c r="K149" s="708">
        <v>703</v>
      </c>
      <c r="L149" s="716">
        <v>56.2</v>
      </c>
      <c r="M149" s="611">
        <v>435</v>
      </c>
      <c r="N149" s="611">
        <f>+M149-K149</f>
        <v>-268</v>
      </c>
      <c r="O149" s="673"/>
      <c r="P149" s="615"/>
      <c r="Q149" s="615"/>
      <c r="R149" s="615"/>
      <c r="S149" s="615"/>
      <c r="T149" s="615"/>
      <c r="U149" s="615"/>
    </row>
    <row r="150" spans="1:21" ht="13.7" customHeight="1" x14ac:dyDescent="0.25">
      <c r="A150" s="663"/>
      <c r="B150" s="664"/>
      <c r="C150" s="683" t="s">
        <v>185</v>
      </c>
      <c r="D150" s="729"/>
      <c r="E150" s="729"/>
      <c r="F150" s="729"/>
      <c r="G150" s="729"/>
      <c r="H150" s="729"/>
      <c r="I150" s="730"/>
      <c r="J150" s="686">
        <v>0</v>
      </c>
      <c r="K150" s="731">
        <v>1</v>
      </c>
      <c r="L150" s="659">
        <v>0</v>
      </c>
      <c r="M150" s="660">
        <f>+M151</f>
        <v>0</v>
      </c>
      <c r="N150" s="660">
        <f>+N151</f>
        <v>-1</v>
      </c>
      <c r="O150" s="797"/>
      <c r="P150" s="615"/>
      <c r="Q150" s="615"/>
      <c r="R150" s="615"/>
      <c r="S150" s="615"/>
      <c r="T150" s="615"/>
      <c r="U150" s="615"/>
    </row>
    <row r="151" spans="1:21" ht="13.7" customHeight="1" x14ac:dyDescent="0.25">
      <c r="A151" s="663"/>
      <c r="B151" s="664"/>
      <c r="C151" s="748" t="s">
        <v>0</v>
      </c>
      <c r="D151" s="735" t="s">
        <v>560</v>
      </c>
      <c r="E151" s="736"/>
      <c r="F151" s="736"/>
      <c r="G151" s="736"/>
      <c r="H151" s="736"/>
      <c r="I151" s="737"/>
      <c r="J151" s="708">
        <v>0</v>
      </c>
      <c r="K151" s="708">
        <v>1</v>
      </c>
      <c r="L151" s="716">
        <v>0</v>
      </c>
      <c r="M151" s="611">
        <v>0</v>
      </c>
      <c r="N151" s="611">
        <f>+M151-K151</f>
        <v>-1</v>
      </c>
      <c r="O151" s="673"/>
      <c r="P151" s="615"/>
      <c r="Q151" s="615"/>
      <c r="R151" s="615"/>
      <c r="S151" s="615"/>
      <c r="T151" s="615"/>
      <c r="U151" s="615"/>
    </row>
    <row r="152" spans="1:21" ht="13.7" customHeight="1" x14ac:dyDescent="0.25">
      <c r="A152" s="663"/>
      <c r="B152" s="664"/>
      <c r="C152" s="683" t="s">
        <v>190</v>
      </c>
      <c r="D152" s="729"/>
      <c r="E152" s="729"/>
      <c r="F152" s="729"/>
      <c r="G152" s="729"/>
      <c r="H152" s="729"/>
      <c r="I152" s="730"/>
      <c r="J152" s="686">
        <v>1489677</v>
      </c>
      <c r="K152" s="686">
        <v>164033</v>
      </c>
      <c r="L152" s="659">
        <v>11.01</v>
      </c>
      <c r="M152" s="660">
        <f>+M153+M154+M155+M156+M157+M158+M159+M160</f>
        <v>143669.97000000003</v>
      </c>
      <c r="N152" s="660">
        <f>+N153+N154+N155+N156+N157+N158+N159+N160</f>
        <v>-20363.030000000002</v>
      </c>
      <c r="O152" s="797"/>
      <c r="P152" s="615"/>
      <c r="Q152" s="615"/>
      <c r="R152" s="615"/>
      <c r="S152" s="615"/>
      <c r="T152" s="615"/>
      <c r="U152" s="615"/>
    </row>
    <row r="153" spans="1:21" ht="24.95" customHeight="1" x14ac:dyDescent="0.25">
      <c r="A153" s="663"/>
      <c r="B153" s="664"/>
      <c r="C153" s="688" t="s">
        <v>0</v>
      </c>
      <c r="D153" s="735" t="s">
        <v>597</v>
      </c>
      <c r="E153" s="736"/>
      <c r="F153" s="736"/>
      <c r="G153" s="736"/>
      <c r="H153" s="736"/>
      <c r="I153" s="737"/>
      <c r="J153" s="708">
        <v>0</v>
      </c>
      <c r="K153" s="708">
        <v>4296</v>
      </c>
      <c r="L153" s="716">
        <v>0</v>
      </c>
      <c r="M153" s="611">
        <v>4296.21</v>
      </c>
      <c r="N153" s="611">
        <f t="shared" ref="N153:N160" si="6">+M153-K153</f>
        <v>0.21000000000003638</v>
      </c>
      <c r="O153" s="673"/>
      <c r="P153" s="615"/>
      <c r="Q153" s="615"/>
      <c r="R153" s="615"/>
      <c r="S153" s="615"/>
      <c r="T153" s="615"/>
      <c r="U153" s="615"/>
    </row>
    <row r="154" spans="1:21" ht="27" customHeight="1" x14ac:dyDescent="0.25">
      <c r="A154" s="663"/>
      <c r="B154" s="664"/>
      <c r="C154" s="696"/>
      <c r="D154" s="735" t="s">
        <v>592</v>
      </c>
      <c r="E154" s="736"/>
      <c r="F154" s="736"/>
      <c r="G154" s="736"/>
      <c r="H154" s="736"/>
      <c r="I154" s="737"/>
      <c r="J154" s="708">
        <v>0</v>
      </c>
      <c r="K154" s="708">
        <v>9120</v>
      </c>
      <c r="L154" s="716">
        <v>0</v>
      </c>
      <c r="M154" s="611"/>
      <c r="N154" s="611">
        <f t="shared" si="6"/>
        <v>-9120</v>
      </c>
      <c r="O154" s="695" t="s">
        <v>982</v>
      </c>
      <c r="P154" s="615"/>
      <c r="Q154" s="615"/>
      <c r="R154" s="615"/>
      <c r="S154" s="615"/>
      <c r="T154" s="615"/>
      <c r="U154" s="615"/>
    </row>
    <row r="155" spans="1:21" ht="13.7" customHeight="1" x14ac:dyDescent="0.25">
      <c r="A155" s="722"/>
      <c r="B155" s="723"/>
      <c r="C155" s="724"/>
      <c r="D155" s="713" t="s">
        <v>559</v>
      </c>
      <c r="E155" s="714"/>
      <c r="F155" s="714"/>
      <c r="G155" s="714"/>
      <c r="H155" s="714"/>
      <c r="I155" s="715"/>
      <c r="J155" s="692">
        <v>0</v>
      </c>
      <c r="K155" s="692">
        <v>479</v>
      </c>
      <c r="L155" s="693">
        <v>0</v>
      </c>
      <c r="M155" s="694">
        <f>1.14+477.66</f>
        <v>478.8</v>
      </c>
      <c r="N155" s="694">
        <f t="shared" si="6"/>
        <v>-0.19999999999998863</v>
      </c>
      <c r="O155" s="673"/>
      <c r="P155" s="615"/>
      <c r="Q155" s="615"/>
      <c r="R155" s="615"/>
      <c r="S155" s="615"/>
      <c r="T155" s="615"/>
      <c r="U155" s="615"/>
    </row>
    <row r="156" spans="1:21" ht="147" customHeight="1" x14ac:dyDescent="0.25">
      <c r="A156" s="663"/>
      <c r="B156" s="664"/>
      <c r="C156" s="696"/>
      <c r="D156" s="741" t="s">
        <v>560</v>
      </c>
      <c r="E156" s="742"/>
      <c r="F156" s="742"/>
      <c r="G156" s="742"/>
      <c r="H156" s="742"/>
      <c r="I156" s="743"/>
      <c r="J156" s="700">
        <v>122000</v>
      </c>
      <c r="K156" s="700">
        <v>147285</v>
      </c>
      <c r="L156" s="701">
        <v>120.73</v>
      </c>
      <c r="M156" s="702">
        <v>136042.19</v>
      </c>
      <c r="N156" s="702">
        <f t="shared" si="6"/>
        <v>-11242.809999999998</v>
      </c>
      <c r="O156" s="703" t="s">
        <v>983</v>
      </c>
      <c r="P156" s="615"/>
      <c r="Q156" s="615"/>
      <c r="R156" s="615"/>
      <c r="S156" s="615"/>
      <c r="T156" s="615"/>
      <c r="U156" s="615"/>
    </row>
    <row r="157" spans="1:21" ht="42.75" customHeight="1" x14ac:dyDescent="0.25">
      <c r="A157" s="704" t="s">
        <v>0</v>
      </c>
      <c r="B157" s="674"/>
      <c r="C157" s="674"/>
      <c r="D157" s="735" t="s">
        <v>583</v>
      </c>
      <c r="E157" s="736"/>
      <c r="F157" s="736"/>
      <c r="G157" s="736"/>
      <c r="H157" s="736"/>
      <c r="I157" s="737"/>
      <c r="J157" s="708">
        <v>1160100</v>
      </c>
      <c r="K157" s="708">
        <v>0</v>
      </c>
      <c r="L157" s="716">
        <v>0</v>
      </c>
      <c r="M157" s="762">
        <v>0</v>
      </c>
      <c r="N157" s="611">
        <f t="shared" si="6"/>
        <v>0</v>
      </c>
      <c r="O157" s="807" t="s">
        <v>984</v>
      </c>
      <c r="P157" s="615"/>
      <c r="Q157" s="615"/>
      <c r="R157" s="615"/>
      <c r="S157" s="615"/>
      <c r="T157" s="615"/>
      <c r="U157" s="615"/>
    </row>
    <row r="158" spans="1:21" ht="42" customHeight="1" x14ac:dyDescent="0.25">
      <c r="A158" s="712"/>
      <c r="B158" s="674"/>
      <c r="C158" s="674"/>
      <c r="D158" s="735" t="s">
        <v>584</v>
      </c>
      <c r="E158" s="736"/>
      <c r="F158" s="736"/>
      <c r="G158" s="736"/>
      <c r="H158" s="736"/>
      <c r="I158" s="737"/>
      <c r="J158" s="708">
        <v>204724</v>
      </c>
      <c r="K158" s="708">
        <v>0</v>
      </c>
      <c r="L158" s="716">
        <v>0</v>
      </c>
      <c r="M158" s="611">
        <v>0</v>
      </c>
      <c r="N158" s="611">
        <f t="shared" si="6"/>
        <v>0</v>
      </c>
      <c r="O158" s="807" t="s">
        <v>984</v>
      </c>
      <c r="P158" s="615"/>
      <c r="Q158" s="615"/>
      <c r="R158" s="615"/>
      <c r="S158" s="615"/>
      <c r="T158" s="615"/>
      <c r="U158" s="615"/>
    </row>
    <row r="159" spans="1:21" ht="54" customHeight="1" x14ac:dyDescent="0.25">
      <c r="A159" s="712"/>
      <c r="B159" s="674"/>
      <c r="C159" s="674"/>
      <c r="D159" s="735" t="s">
        <v>603</v>
      </c>
      <c r="E159" s="736"/>
      <c r="F159" s="736"/>
      <c r="G159" s="736"/>
      <c r="H159" s="736"/>
      <c r="I159" s="737"/>
      <c r="J159" s="708">
        <v>2425</v>
      </c>
      <c r="K159" s="708">
        <v>2425</v>
      </c>
      <c r="L159" s="716">
        <v>99.99</v>
      </c>
      <c r="M159" s="611">
        <v>2424.85</v>
      </c>
      <c r="N159" s="611">
        <f t="shared" si="6"/>
        <v>-0.15000000000009095</v>
      </c>
      <c r="O159" s="807" t="s">
        <v>984</v>
      </c>
      <c r="P159" s="615"/>
      <c r="Q159" s="615"/>
      <c r="R159" s="615"/>
      <c r="S159" s="615"/>
      <c r="T159" s="615"/>
      <c r="U159" s="615"/>
    </row>
    <row r="160" spans="1:21" ht="50.25" customHeight="1" x14ac:dyDescent="0.25">
      <c r="A160" s="712"/>
      <c r="B160" s="674"/>
      <c r="C160" s="674"/>
      <c r="D160" s="735" t="s">
        <v>604</v>
      </c>
      <c r="E160" s="736"/>
      <c r="F160" s="736"/>
      <c r="G160" s="736"/>
      <c r="H160" s="736"/>
      <c r="I160" s="737"/>
      <c r="J160" s="708">
        <v>428</v>
      </c>
      <c r="K160" s="708">
        <v>428</v>
      </c>
      <c r="L160" s="716">
        <v>99.98</v>
      </c>
      <c r="M160" s="611">
        <v>427.92</v>
      </c>
      <c r="N160" s="611">
        <f t="shared" si="6"/>
        <v>-7.9999999999984084E-2</v>
      </c>
      <c r="O160" s="807" t="s">
        <v>984</v>
      </c>
      <c r="P160" s="615"/>
      <c r="Q160" s="615"/>
      <c r="R160" s="615"/>
      <c r="S160" s="615"/>
      <c r="T160" s="615"/>
      <c r="U160" s="615"/>
    </row>
    <row r="161" spans="1:21" ht="24.95" customHeight="1" x14ac:dyDescent="0.25">
      <c r="A161" s="704" t="s">
        <v>0</v>
      </c>
      <c r="B161" s="674"/>
      <c r="C161" s="683" t="s">
        <v>205</v>
      </c>
      <c r="D161" s="729"/>
      <c r="E161" s="729"/>
      <c r="F161" s="729"/>
      <c r="G161" s="729"/>
      <c r="H161" s="729"/>
      <c r="I161" s="730"/>
      <c r="J161" s="686">
        <v>0</v>
      </c>
      <c r="K161" s="686">
        <v>1195</v>
      </c>
      <c r="L161" s="659">
        <v>0</v>
      </c>
      <c r="M161" s="660">
        <f>+M162+M163</f>
        <v>682.9</v>
      </c>
      <c r="N161" s="660">
        <f>+N162+N163</f>
        <v>-512.1</v>
      </c>
      <c r="O161" s="808" t="s">
        <v>984</v>
      </c>
      <c r="P161" s="615"/>
      <c r="Q161" s="615"/>
      <c r="R161" s="615"/>
      <c r="S161" s="615"/>
      <c r="T161" s="615"/>
      <c r="U161" s="615"/>
    </row>
    <row r="162" spans="1:21" ht="13.7" customHeight="1" x14ac:dyDescent="0.25">
      <c r="A162" s="712"/>
      <c r="B162" s="674"/>
      <c r="C162" s="746" t="s">
        <v>0</v>
      </c>
      <c r="D162" s="735" t="s">
        <v>559</v>
      </c>
      <c r="E162" s="736"/>
      <c r="F162" s="736"/>
      <c r="G162" s="736"/>
      <c r="H162" s="736"/>
      <c r="I162" s="737"/>
      <c r="J162" s="708">
        <v>0</v>
      </c>
      <c r="K162" s="708">
        <v>418</v>
      </c>
      <c r="L162" s="716">
        <v>0</v>
      </c>
      <c r="M162" s="611">
        <v>218.06</v>
      </c>
      <c r="N162" s="611">
        <f>+M162-K162</f>
        <v>-199.94</v>
      </c>
      <c r="O162" s="807" t="s">
        <v>984</v>
      </c>
      <c r="P162" s="615"/>
      <c r="Q162" s="615"/>
      <c r="R162" s="615"/>
      <c r="S162" s="615"/>
      <c r="T162" s="615"/>
      <c r="U162" s="615"/>
    </row>
    <row r="163" spans="1:21" ht="13.7" customHeight="1" x14ac:dyDescent="0.25">
      <c r="A163" s="712"/>
      <c r="B163" s="674"/>
      <c r="C163" s="674"/>
      <c r="D163" s="735" t="s">
        <v>560</v>
      </c>
      <c r="E163" s="736"/>
      <c r="F163" s="736"/>
      <c r="G163" s="736"/>
      <c r="H163" s="736"/>
      <c r="I163" s="737"/>
      <c r="J163" s="708">
        <v>0</v>
      </c>
      <c r="K163" s="708">
        <v>777</v>
      </c>
      <c r="L163" s="716">
        <v>0</v>
      </c>
      <c r="M163" s="611">
        <v>464.84</v>
      </c>
      <c r="N163" s="611">
        <f>+M163-K163</f>
        <v>-312.16000000000003</v>
      </c>
      <c r="O163" s="807" t="s">
        <v>984</v>
      </c>
      <c r="P163" s="615"/>
      <c r="Q163" s="615"/>
      <c r="R163" s="615"/>
      <c r="S163" s="615"/>
      <c r="T163" s="615"/>
      <c r="U163" s="615"/>
    </row>
    <row r="164" spans="1:21" ht="13.7" customHeight="1" x14ac:dyDescent="0.25">
      <c r="A164" s="712"/>
      <c r="B164" s="674"/>
      <c r="C164" s="683" t="s">
        <v>207</v>
      </c>
      <c r="D164" s="729"/>
      <c r="E164" s="729"/>
      <c r="F164" s="729"/>
      <c r="G164" s="729"/>
      <c r="H164" s="729"/>
      <c r="I164" s="730"/>
      <c r="J164" s="686">
        <v>489440</v>
      </c>
      <c r="K164" s="686">
        <v>122358</v>
      </c>
      <c r="L164" s="659">
        <v>25</v>
      </c>
      <c r="M164" s="660">
        <f>+M165+M166+M167</f>
        <v>122099.17</v>
      </c>
      <c r="N164" s="660">
        <f>+N165+N166+N167</f>
        <v>-259.13000000000289</v>
      </c>
      <c r="O164" s="808" t="s">
        <v>984</v>
      </c>
      <c r="P164" s="615"/>
      <c r="Q164" s="615"/>
      <c r="R164" s="615"/>
      <c r="S164" s="615"/>
      <c r="T164" s="615"/>
      <c r="U164" s="615"/>
    </row>
    <row r="165" spans="1:21" ht="13.7" customHeight="1" x14ac:dyDescent="0.25">
      <c r="A165" s="712"/>
      <c r="B165" s="674"/>
      <c r="C165" s="746" t="s">
        <v>0</v>
      </c>
      <c r="D165" s="735" t="s">
        <v>559</v>
      </c>
      <c r="E165" s="736"/>
      <c r="F165" s="736"/>
      <c r="G165" s="736"/>
      <c r="H165" s="736"/>
      <c r="I165" s="737"/>
      <c r="J165" s="708">
        <v>0</v>
      </c>
      <c r="K165" s="709">
        <v>358</v>
      </c>
      <c r="L165" s="716">
        <v>0</v>
      </c>
      <c r="M165" s="611">
        <v>99.17</v>
      </c>
      <c r="N165" s="611">
        <f>+M165-K165</f>
        <v>-258.83</v>
      </c>
      <c r="O165" s="807" t="s">
        <v>984</v>
      </c>
      <c r="P165" s="615"/>
      <c r="Q165" s="615"/>
      <c r="R165" s="615"/>
      <c r="S165" s="615"/>
      <c r="T165" s="615"/>
      <c r="U165" s="615"/>
    </row>
    <row r="166" spans="1:21" ht="40.5" customHeight="1" x14ac:dyDescent="0.25">
      <c r="A166" s="712"/>
      <c r="B166" s="674"/>
      <c r="C166" s="674"/>
      <c r="D166" s="735" t="s">
        <v>585</v>
      </c>
      <c r="E166" s="736"/>
      <c r="F166" s="736"/>
      <c r="G166" s="736"/>
      <c r="H166" s="736"/>
      <c r="I166" s="737"/>
      <c r="J166" s="708">
        <v>416024</v>
      </c>
      <c r="K166" s="708">
        <v>103700.3</v>
      </c>
      <c r="L166" s="693">
        <v>24.93</v>
      </c>
      <c r="M166" s="611">
        <v>103700</v>
      </c>
      <c r="N166" s="611">
        <f>+M166-K166</f>
        <v>-0.30000000000291038</v>
      </c>
      <c r="O166" s="807" t="s">
        <v>984</v>
      </c>
      <c r="P166" s="615"/>
      <c r="Q166" s="615"/>
      <c r="R166" s="615"/>
      <c r="S166" s="615"/>
      <c r="T166" s="615"/>
      <c r="U166" s="615"/>
    </row>
    <row r="167" spans="1:21" ht="42.75" customHeight="1" x14ac:dyDescent="0.25">
      <c r="A167" s="704" t="s">
        <v>0</v>
      </c>
      <c r="B167" s="674"/>
      <c r="C167" s="674"/>
      <c r="D167" s="735" t="s">
        <v>584</v>
      </c>
      <c r="E167" s="736"/>
      <c r="F167" s="736"/>
      <c r="G167" s="736"/>
      <c r="H167" s="736"/>
      <c r="I167" s="737"/>
      <c r="J167" s="708">
        <v>73416</v>
      </c>
      <c r="K167" s="708">
        <v>18300</v>
      </c>
      <c r="L167" s="716">
        <v>24.93</v>
      </c>
      <c r="M167" s="611">
        <v>18300</v>
      </c>
      <c r="N167" s="611">
        <f>+M167-K167</f>
        <v>0</v>
      </c>
      <c r="O167" s="807" t="s">
        <v>984</v>
      </c>
      <c r="P167" s="615"/>
      <c r="Q167" s="615"/>
      <c r="R167" s="615"/>
      <c r="S167" s="615"/>
      <c r="T167" s="615"/>
      <c r="U167" s="615"/>
    </row>
    <row r="168" spans="1:21" ht="13.7" customHeight="1" x14ac:dyDescent="0.25">
      <c r="A168" s="717" t="s">
        <v>0</v>
      </c>
      <c r="B168" s="664"/>
      <c r="C168" s="683" t="s">
        <v>213</v>
      </c>
      <c r="D168" s="729"/>
      <c r="E168" s="729"/>
      <c r="F168" s="729"/>
      <c r="G168" s="729"/>
      <c r="H168" s="729"/>
      <c r="I168" s="730"/>
      <c r="J168" s="686">
        <v>2283</v>
      </c>
      <c r="K168" s="686">
        <v>4542</v>
      </c>
      <c r="L168" s="659">
        <v>198.94</v>
      </c>
      <c r="M168" s="660">
        <f>+M169+M170+M171+M172+M173</f>
        <v>4267.76</v>
      </c>
      <c r="N168" s="660">
        <f>+N169+N170+N171+N172+N173</f>
        <v>-274.24000000000012</v>
      </c>
      <c r="O168" s="808" t="s">
        <v>984</v>
      </c>
      <c r="P168" s="615"/>
      <c r="Q168" s="615"/>
      <c r="R168" s="615"/>
      <c r="S168" s="615"/>
      <c r="T168" s="615"/>
      <c r="U168" s="615"/>
    </row>
    <row r="169" spans="1:21" ht="40.5" customHeight="1" x14ac:dyDescent="0.25">
      <c r="A169" s="663"/>
      <c r="B169" s="664"/>
      <c r="C169" s="688" t="s">
        <v>0</v>
      </c>
      <c r="D169" s="735" t="s">
        <v>589</v>
      </c>
      <c r="E169" s="736"/>
      <c r="F169" s="736"/>
      <c r="G169" s="736"/>
      <c r="H169" s="736"/>
      <c r="I169" s="737"/>
      <c r="J169" s="708">
        <v>0</v>
      </c>
      <c r="K169" s="708">
        <v>62</v>
      </c>
      <c r="L169" s="716">
        <v>0</v>
      </c>
      <c r="M169" s="611">
        <v>62</v>
      </c>
      <c r="N169" s="611">
        <f>+M169-K169</f>
        <v>0</v>
      </c>
      <c r="O169" s="807" t="s">
        <v>984</v>
      </c>
      <c r="P169" s="615"/>
      <c r="Q169" s="615"/>
      <c r="R169" s="615"/>
      <c r="S169" s="615"/>
      <c r="T169" s="615"/>
      <c r="U169" s="615"/>
    </row>
    <row r="170" spans="1:21" ht="13.7" customHeight="1" x14ac:dyDescent="0.25">
      <c r="A170" s="663"/>
      <c r="B170" s="664"/>
      <c r="C170" s="696"/>
      <c r="D170" s="735" t="s">
        <v>559</v>
      </c>
      <c r="E170" s="736"/>
      <c r="F170" s="736"/>
      <c r="G170" s="736"/>
      <c r="H170" s="736"/>
      <c r="I170" s="737"/>
      <c r="J170" s="708">
        <v>0</v>
      </c>
      <c r="K170" s="708">
        <v>11</v>
      </c>
      <c r="L170" s="716">
        <v>0</v>
      </c>
      <c r="M170" s="611">
        <v>6.63</v>
      </c>
      <c r="N170" s="611">
        <f>+M170-K170</f>
        <v>-4.37</v>
      </c>
      <c r="O170" s="807" t="s">
        <v>984</v>
      </c>
      <c r="P170" s="615"/>
      <c r="Q170" s="615"/>
      <c r="R170" s="615"/>
      <c r="S170" s="615"/>
      <c r="T170" s="615"/>
      <c r="U170" s="615"/>
    </row>
    <row r="171" spans="1:21" ht="13.7" customHeight="1" x14ac:dyDescent="0.25">
      <c r="A171" s="663"/>
      <c r="B171" s="664"/>
      <c r="C171" s="696"/>
      <c r="D171" s="713" t="s">
        <v>560</v>
      </c>
      <c r="E171" s="714"/>
      <c r="F171" s="714"/>
      <c r="G171" s="714"/>
      <c r="H171" s="714"/>
      <c r="I171" s="715"/>
      <c r="J171" s="692">
        <v>0</v>
      </c>
      <c r="K171" s="692">
        <v>1990</v>
      </c>
      <c r="L171" s="693">
        <v>0</v>
      </c>
      <c r="M171" s="694">
        <v>1720.32</v>
      </c>
      <c r="N171" s="694">
        <f>+M171-K171</f>
        <v>-269.68000000000006</v>
      </c>
      <c r="O171" s="807" t="s">
        <v>984</v>
      </c>
      <c r="P171" s="615"/>
      <c r="Q171" s="615"/>
      <c r="R171" s="615"/>
      <c r="S171" s="615"/>
      <c r="T171" s="615"/>
      <c r="U171" s="615"/>
    </row>
    <row r="172" spans="1:21" ht="40.5" customHeight="1" x14ac:dyDescent="0.25">
      <c r="A172" s="663"/>
      <c r="B172" s="664"/>
      <c r="C172" s="696"/>
      <c r="D172" s="741" t="s">
        <v>585</v>
      </c>
      <c r="E172" s="742"/>
      <c r="F172" s="742"/>
      <c r="G172" s="742"/>
      <c r="H172" s="742"/>
      <c r="I172" s="743"/>
      <c r="J172" s="700">
        <v>2283</v>
      </c>
      <c r="K172" s="700">
        <v>1192</v>
      </c>
      <c r="L172" s="701">
        <v>52.2</v>
      </c>
      <c r="M172" s="702">
        <v>1191.75</v>
      </c>
      <c r="N172" s="702">
        <f>+M172-K172</f>
        <v>-0.25</v>
      </c>
      <c r="O172" s="809" t="s">
        <v>984</v>
      </c>
      <c r="P172" s="615"/>
      <c r="Q172" s="615"/>
      <c r="R172" s="615"/>
      <c r="S172" s="615"/>
      <c r="T172" s="615"/>
      <c r="U172" s="615"/>
    </row>
    <row r="173" spans="1:21" ht="51.75" customHeight="1" x14ac:dyDescent="0.25">
      <c r="A173" s="722"/>
      <c r="B173" s="723"/>
      <c r="C173" s="724"/>
      <c r="D173" s="735" t="s">
        <v>586</v>
      </c>
      <c r="E173" s="736"/>
      <c r="F173" s="736"/>
      <c r="G173" s="736"/>
      <c r="H173" s="736"/>
      <c r="I173" s="737"/>
      <c r="J173" s="708">
        <v>0</v>
      </c>
      <c r="K173" s="708">
        <v>1287</v>
      </c>
      <c r="L173" s="716">
        <v>0</v>
      </c>
      <c r="M173" s="611">
        <v>1287.06</v>
      </c>
      <c r="N173" s="611">
        <f>+M173-K173</f>
        <v>5.999999999994543E-2</v>
      </c>
      <c r="O173" s="807" t="s">
        <v>984</v>
      </c>
      <c r="P173" s="615"/>
      <c r="Q173" s="615"/>
      <c r="R173" s="615"/>
      <c r="S173" s="615"/>
      <c r="T173" s="615"/>
      <c r="U173" s="615"/>
    </row>
    <row r="174" spans="1:21" ht="28.5" customHeight="1" x14ac:dyDescent="0.25">
      <c r="A174" s="791" t="s">
        <v>605</v>
      </c>
      <c r="B174" s="792"/>
      <c r="C174" s="792"/>
      <c r="D174" s="792"/>
      <c r="E174" s="792"/>
      <c r="F174" s="792"/>
      <c r="G174" s="792"/>
      <c r="H174" s="792"/>
      <c r="I174" s="793"/>
      <c r="J174" s="754">
        <v>169143495</v>
      </c>
      <c r="K174" s="755">
        <v>40362999</v>
      </c>
      <c r="L174" s="756">
        <v>23.86</v>
      </c>
      <c r="M174" s="757">
        <f>+M175+M180</f>
        <v>38948947.189999998</v>
      </c>
      <c r="N174" s="757">
        <f>+N175+N180</f>
        <v>-1414051.8099999998</v>
      </c>
      <c r="O174" s="758"/>
      <c r="P174" s="615"/>
      <c r="Q174" s="615"/>
      <c r="R174" s="615"/>
      <c r="S174" s="615"/>
      <c r="T174" s="615"/>
      <c r="U174" s="615"/>
    </row>
    <row r="175" spans="1:21" ht="24.95" customHeight="1" x14ac:dyDescent="0.25">
      <c r="A175" s="794" t="s">
        <v>0</v>
      </c>
      <c r="B175" s="684"/>
      <c r="C175" s="683" t="s">
        <v>606</v>
      </c>
      <c r="D175" s="729"/>
      <c r="E175" s="729"/>
      <c r="F175" s="729"/>
      <c r="G175" s="729"/>
      <c r="H175" s="729"/>
      <c r="I175" s="730"/>
      <c r="J175" s="686">
        <v>3657000</v>
      </c>
      <c r="K175" s="686">
        <v>3037282</v>
      </c>
      <c r="L175" s="659">
        <v>83.05</v>
      </c>
      <c r="M175" s="660">
        <f>+M176+M177+M178+M179</f>
        <v>3114976.19</v>
      </c>
      <c r="N175" s="660">
        <f>+N176+N177+N178+N179</f>
        <v>77694.190000000119</v>
      </c>
      <c r="O175" s="797"/>
      <c r="P175" s="615"/>
      <c r="Q175" s="615"/>
      <c r="R175" s="615"/>
      <c r="S175" s="615"/>
      <c r="T175" s="615"/>
      <c r="U175" s="615"/>
    </row>
    <row r="176" spans="1:21" ht="29.25" customHeight="1" x14ac:dyDescent="0.25">
      <c r="A176" s="810" t="s">
        <v>0</v>
      </c>
      <c r="B176" s="723"/>
      <c r="C176" s="724"/>
      <c r="D176" s="735" t="s">
        <v>607</v>
      </c>
      <c r="E176" s="736"/>
      <c r="F176" s="736"/>
      <c r="G176" s="736"/>
      <c r="H176" s="736"/>
      <c r="I176" s="737"/>
      <c r="J176" s="708">
        <v>917000</v>
      </c>
      <c r="K176" s="708">
        <v>594500</v>
      </c>
      <c r="L176" s="716">
        <v>64.83</v>
      </c>
      <c r="M176" s="611">
        <v>573600</v>
      </c>
      <c r="N176" s="611">
        <f>+M176-K176</f>
        <v>-20900</v>
      </c>
      <c r="O176" s="747" t="s">
        <v>985</v>
      </c>
      <c r="P176" s="615"/>
      <c r="Q176" s="615"/>
      <c r="R176" s="615"/>
      <c r="S176" s="615"/>
      <c r="T176" s="615"/>
      <c r="U176" s="615"/>
    </row>
    <row r="177" spans="1:21" ht="57" customHeight="1" x14ac:dyDescent="0.25">
      <c r="A177" s="663"/>
      <c r="B177" s="664"/>
      <c r="C177" s="696"/>
      <c r="D177" s="735" t="s">
        <v>608</v>
      </c>
      <c r="E177" s="736"/>
      <c r="F177" s="736"/>
      <c r="G177" s="736"/>
      <c r="H177" s="736"/>
      <c r="I177" s="737"/>
      <c r="J177" s="708">
        <v>2700000</v>
      </c>
      <c r="K177" s="708">
        <v>2425722</v>
      </c>
      <c r="L177" s="716">
        <v>89.84</v>
      </c>
      <c r="M177" s="611">
        <v>2524949.12</v>
      </c>
      <c r="N177" s="611">
        <f>+M177-K177</f>
        <v>99227.120000000112</v>
      </c>
      <c r="O177" s="747" t="s">
        <v>986</v>
      </c>
      <c r="P177" s="615"/>
      <c r="Q177" s="615"/>
      <c r="R177" s="615"/>
      <c r="S177" s="615"/>
      <c r="T177" s="615"/>
      <c r="U177" s="615"/>
    </row>
    <row r="178" spans="1:21" s="565" customFormat="1" ht="13.7" customHeight="1" x14ac:dyDescent="0.25">
      <c r="A178" s="663"/>
      <c r="B178" s="664"/>
      <c r="C178" s="696"/>
      <c r="D178" s="735" t="s">
        <v>581</v>
      </c>
      <c r="E178" s="736"/>
      <c r="F178" s="736"/>
      <c r="G178" s="736"/>
      <c r="H178" s="736"/>
      <c r="I178" s="737"/>
      <c r="J178" s="708">
        <v>40000</v>
      </c>
      <c r="K178" s="708">
        <v>17043</v>
      </c>
      <c r="L178" s="716">
        <v>42.61</v>
      </c>
      <c r="M178" s="611">
        <v>16417</v>
      </c>
      <c r="N178" s="611">
        <f>+M178-K178</f>
        <v>-626</v>
      </c>
      <c r="O178" s="673"/>
      <c r="P178" s="801"/>
      <c r="Q178" s="801"/>
      <c r="R178" s="801"/>
      <c r="S178" s="801"/>
      <c r="T178" s="801"/>
      <c r="U178" s="801"/>
    </row>
    <row r="179" spans="1:21" ht="13.7" customHeight="1" x14ac:dyDescent="0.25">
      <c r="A179" s="663"/>
      <c r="B179" s="664"/>
      <c r="C179" s="696"/>
      <c r="D179" s="735" t="s">
        <v>559</v>
      </c>
      <c r="E179" s="736"/>
      <c r="F179" s="736"/>
      <c r="G179" s="736"/>
      <c r="H179" s="736"/>
      <c r="I179" s="737"/>
      <c r="J179" s="708">
        <v>0</v>
      </c>
      <c r="K179" s="708">
        <v>17</v>
      </c>
      <c r="L179" s="716">
        <v>0</v>
      </c>
      <c r="M179" s="611">
        <v>10.07</v>
      </c>
      <c r="N179" s="611">
        <f>+M179-K179</f>
        <v>-6.93</v>
      </c>
      <c r="O179" s="673"/>
      <c r="P179" s="615"/>
      <c r="Q179" s="615"/>
      <c r="R179" s="615"/>
      <c r="S179" s="615"/>
      <c r="T179" s="615"/>
      <c r="U179" s="615"/>
    </row>
    <row r="180" spans="1:21" ht="24.95" customHeight="1" x14ac:dyDescent="0.25">
      <c r="A180" s="704" t="s">
        <v>0</v>
      </c>
      <c r="B180" s="674"/>
      <c r="C180" s="683" t="s">
        <v>609</v>
      </c>
      <c r="D180" s="729"/>
      <c r="E180" s="729"/>
      <c r="F180" s="729"/>
      <c r="G180" s="729"/>
      <c r="H180" s="729"/>
      <c r="I180" s="730"/>
      <c r="J180" s="686">
        <v>165486495</v>
      </c>
      <c r="K180" s="686">
        <v>37325717</v>
      </c>
      <c r="L180" s="659">
        <v>22.56</v>
      </c>
      <c r="M180" s="660">
        <f>+M181+M182</f>
        <v>35833971</v>
      </c>
      <c r="N180" s="660">
        <f>+N181+N182</f>
        <v>-1491746</v>
      </c>
      <c r="O180" s="797"/>
      <c r="P180" s="615"/>
      <c r="Q180" s="615"/>
      <c r="R180" s="615"/>
      <c r="S180" s="615"/>
      <c r="T180" s="615"/>
      <c r="U180" s="615"/>
    </row>
    <row r="181" spans="1:21" ht="13.7" customHeight="1" x14ac:dyDescent="0.25">
      <c r="A181" s="712"/>
      <c r="B181" s="674"/>
      <c r="C181" s="746" t="s">
        <v>0</v>
      </c>
      <c r="D181" s="735" t="s">
        <v>610</v>
      </c>
      <c r="E181" s="736"/>
      <c r="F181" s="736"/>
      <c r="G181" s="736"/>
      <c r="H181" s="736"/>
      <c r="I181" s="737"/>
      <c r="J181" s="708">
        <v>41753316</v>
      </c>
      <c r="K181" s="708">
        <v>8955503</v>
      </c>
      <c r="L181" s="716">
        <v>21.45</v>
      </c>
      <c r="M181" s="611">
        <v>8955503</v>
      </c>
      <c r="N181" s="611">
        <f>+M181-K181</f>
        <v>0</v>
      </c>
      <c r="O181" s="673"/>
      <c r="P181" s="615"/>
      <c r="Q181" s="615"/>
      <c r="R181" s="615"/>
      <c r="S181" s="615"/>
      <c r="T181" s="615"/>
      <c r="U181" s="615"/>
    </row>
    <row r="182" spans="1:21" ht="122.25" customHeight="1" x14ac:dyDescent="0.25">
      <c r="A182" s="712"/>
      <c r="B182" s="674"/>
      <c r="C182" s="674"/>
      <c r="D182" s="735" t="s">
        <v>611</v>
      </c>
      <c r="E182" s="736"/>
      <c r="F182" s="736"/>
      <c r="G182" s="736"/>
      <c r="H182" s="736"/>
      <c r="I182" s="737"/>
      <c r="J182" s="708">
        <v>123733179</v>
      </c>
      <c r="K182" s="708">
        <v>28370214</v>
      </c>
      <c r="L182" s="716">
        <v>22.93</v>
      </c>
      <c r="M182" s="611">
        <v>26878468</v>
      </c>
      <c r="N182" s="611">
        <f>+M182-K182</f>
        <v>-1491746</v>
      </c>
      <c r="O182" s="747" t="s">
        <v>987</v>
      </c>
      <c r="P182" s="615"/>
      <c r="Q182" s="615"/>
      <c r="R182" s="615"/>
      <c r="S182" s="615"/>
      <c r="T182" s="615"/>
      <c r="U182" s="615"/>
    </row>
    <row r="183" spans="1:21" ht="19.5" customHeight="1" x14ac:dyDescent="0.25">
      <c r="A183" s="791" t="s">
        <v>236</v>
      </c>
      <c r="B183" s="792"/>
      <c r="C183" s="792"/>
      <c r="D183" s="792"/>
      <c r="E183" s="792"/>
      <c r="F183" s="792"/>
      <c r="G183" s="792"/>
      <c r="H183" s="792"/>
      <c r="I183" s="793"/>
      <c r="J183" s="754">
        <v>392016207</v>
      </c>
      <c r="K183" s="755">
        <v>84723783</v>
      </c>
      <c r="L183" s="756">
        <v>21.61</v>
      </c>
      <c r="M183" s="757">
        <f>+M184+M186+M188+M190+M192+M201</f>
        <v>86216430.49000001</v>
      </c>
      <c r="N183" s="757">
        <f>+N184+N186+N188+N190+N192+N201</f>
        <v>1492648.4899999995</v>
      </c>
      <c r="O183" s="758"/>
      <c r="P183" s="615"/>
      <c r="Q183" s="615"/>
      <c r="R183" s="615"/>
      <c r="S183" s="615"/>
      <c r="T183" s="615"/>
      <c r="U183" s="615"/>
    </row>
    <row r="184" spans="1:21" ht="24.95" customHeight="1" x14ac:dyDescent="0.25">
      <c r="A184" s="794" t="s">
        <v>0</v>
      </c>
      <c r="B184" s="684"/>
      <c r="C184" s="683" t="s">
        <v>612</v>
      </c>
      <c r="D184" s="729"/>
      <c r="E184" s="729"/>
      <c r="F184" s="729"/>
      <c r="G184" s="729"/>
      <c r="H184" s="729"/>
      <c r="I184" s="730"/>
      <c r="J184" s="686">
        <v>23978215</v>
      </c>
      <c r="K184" s="686">
        <v>9222390</v>
      </c>
      <c r="L184" s="659">
        <v>38.46</v>
      </c>
      <c r="M184" s="660">
        <f>+M185</f>
        <v>9222390</v>
      </c>
      <c r="N184" s="660">
        <f>+N185</f>
        <v>0</v>
      </c>
      <c r="O184" s="808" t="s">
        <v>984</v>
      </c>
      <c r="P184" s="615"/>
      <c r="Q184" s="615"/>
      <c r="R184" s="615"/>
      <c r="S184" s="615"/>
      <c r="T184" s="615"/>
      <c r="U184" s="615"/>
    </row>
    <row r="185" spans="1:21" ht="13.7" customHeight="1" x14ac:dyDescent="0.25">
      <c r="A185" s="712"/>
      <c r="B185" s="674"/>
      <c r="C185" s="748" t="s">
        <v>0</v>
      </c>
      <c r="D185" s="735" t="s">
        <v>613</v>
      </c>
      <c r="E185" s="736"/>
      <c r="F185" s="736"/>
      <c r="G185" s="736"/>
      <c r="H185" s="736"/>
      <c r="I185" s="737"/>
      <c r="J185" s="708">
        <v>23978215</v>
      </c>
      <c r="K185" s="708">
        <v>9222390</v>
      </c>
      <c r="L185" s="716">
        <v>38.46</v>
      </c>
      <c r="M185" s="611">
        <v>9222390</v>
      </c>
      <c r="N185" s="611">
        <f>+M185-K185</f>
        <v>0</v>
      </c>
      <c r="O185" s="807" t="s">
        <v>984</v>
      </c>
      <c r="P185" s="615"/>
      <c r="Q185" s="615"/>
      <c r="R185" s="615"/>
      <c r="S185" s="615"/>
      <c r="T185" s="615"/>
      <c r="U185" s="615"/>
    </row>
    <row r="186" spans="1:21" ht="13.7" customHeight="1" x14ac:dyDescent="0.25">
      <c r="A186" s="712"/>
      <c r="B186" s="674"/>
      <c r="C186" s="683" t="s">
        <v>614</v>
      </c>
      <c r="D186" s="729"/>
      <c r="E186" s="729"/>
      <c r="F186" s="729"/>
      <c r="G186" s="729"/>
      <c r="H186" s="729"/>
      <c r="I186" s="730"/>
      <c r="J186" s="686">
        <v>92289267</v>
      </c>
      <c r="K186" s="731">
        <v>23072316</v>
      </c>
      <c r="L186" s="659">
        <v>25</v>
      </c>
      <c r="M186" s="660">
        <f>+M187</f>
        <v>23072316</v>
      </c>
      <c r="N186" s="660">
        <f>+N187</f>
        <v>0</v>
      </c>
      <c r="O186" s="808" t="s">
        <v>984</v>
      </c>
      <c r="P186" s="615"/>
      <c r="Q186" s="615"/>
      <c r="R186" s="615"/>
      <c r="S186" s="615"/>
      <c r="T186" s="615"/>
      <c r="U186" s="615"/>
    </row>
    <row r="187" spans="1:21" ht="13.7" customHeight="1" x14ac:dyDescent="0.25">
      <c r="A187" s="712"/>
      <c r="B187" s="674"/>
      <c r="C187" s="748" t="s">
        <v>0</v>
      </c>
      <c r="D187" s="811" t="s">
        <v>613</v>
      </c>
      <c r="E187" s="812"/>
      <c r="F187" s="812"/>
      <c r="G187" s="812"/>
      <c r="H187" s="812"/>
      <c r="I187" s="813"/>
      <c r="J187" s="708">
        <v>92289267</v>
      </c>
      <c r="K187" s="708">
        <v>23072316</v>
      </c>
      <c r="L187" s="716">
        <v>25</v>
      </c>
      <c r="M187" s="611">
        <v>23072316</v>
      </c>
      <c r="N187" s="611">
        <f>+M187-K187</f>
        <v>0</v>
      </c>
      <c r="O187" s="807" t="s">
        <v>984</v>
      </c>
      <c r="P187" s="615"/>
      <c r="Q187" s="615"/>
      <c r="R187" s="615"/>
      <c r="S187" s="615"/>
      <c r="T187" s="615"/>
      <c r="U187" s="615"/>
    </row>
    <row r="188" spans="1:21" ht="13.7" customHeight="1" x14ac:dyDescent="0.25">
      <c r="A188" s="712"/>
      <c r="B188" s="674"/>
      <c r="C188" s="802" t="s">
        <v>237</v>
      </c>
      <c r="D188" s="803"/>
      <c r="E188" s="803"/>
      <c r="F188" s="803"/>
      <c r="G188" s="803"/>
      <c r="H188" s="803"/>
      <c r="I188" s="804"/>
      <c r="J188" s="686">
        <v>1500000</v>
      </c>
      <c r="K188" s="686">
        <v>201146</v>
      </c>
      <c r="L188" s="659">
        <v>13.41</v>
      </c>
      <c r="M188" s="660">
        <f>+M189</f>
        <v>267709.92</v>
      </c>
      <c r="N188" s="660">
        <f>+N189</f>
        <v>66563.919999999984</v>
      </c>
      <c r="O188" s="797"/>
      <c r="P188" s="615"/>
      <c r="Q188" s="615"/>
      <c r="R188" s="615"/>
      <c r="S188" s="615"/>
      <c r="T188" s="615"/>
      <c r="U188" s="615"/>
    </row>
    <row r="189" spans="1:21" ht="77.25" customHeight="1" x14ac:dyDescent="0.25">
      <c r="A189" s="712"/>
      <c r="B189" s="674"/>
      <c r="C189" s="814" t="s">
        <v>0</v>
      </c>
      <c r="D189" s="741" t="s">
        <v>559</v>
      </c>
      <c r="E189" s="742"/>
      <c r="F189" s="742"/>
      <c r="G189" s="742"/>
      <c r="H189" s="742"/>
      <c r="I189" s="743"/>
      <c r="J189" s="708">
        <v>1500000</v>
      </c>
      <c r="K189" s="708">
        <v>201146</v>
      </c>
      <c r="L189" s="693">
        <v>13.41</v>
      </c>
      <c r="M189" s="611">
        <v>267709.92</v>
      </c>
      <c r="N189" s="611">
        <f>+M189-K189</f>
        <v>66563.919999999984</v>
      </c>
      <c r="O189" s="747" t="s">
        <v>988</v>
      </c>
      <c r="P189" s="615"/>
      <c r="Q189" s="615"/>
      <c r="R189" s="615"/>
      <c r="S189" s="615"/>
      <c r="T189" s="615"/>
      <c r="U189" s="615"/>
    </row>
    <row r="190" spans="1:21" ht="13.7" customHeight="1" x14ac:dyDescent="0.25">
      <c r="A190" s="717" t="s">
        <v>0</v>
      </c>
      <c r="B190" s="664"/>
      <c r="C190" s="798" t="s">
        <v>615</v>
      </c>
      <c r="D190" s="799"/>
      <c r="E190" s="799"/>
      <c r="F190" s="799"/>
      <c r="G190" s="799"/>
      <c r="H190" s="799"/>
      <c r="I190" s="800"/>
      <c r="J190" s="686">
        <v>55603530</v>
      </c>
      <c r="K190" s="686">
        <v>13900884</v>
      </c>
      <c r="L190" s="659">
        <v>25</v>
      </c>
      <c r="M190" s="660">
        <f>+M191</f>
        <v>13900884</v>
      </c>
      <c r="N190" s="660">
        <f>+N191</f>
        <v>0</v>
      </c>
      <c r="O190" s="797"/>
      <c r="P190" s="615"/>
      <c r="Q190" s="615"/>
      <c r="R190" s="615"/>
      <c r="S190" s="615"/>
      <c r="T190" s="615"/>
      <c r="U190" s="615"/>
    </row>
    <row r="191" spans="1:21" ht="13.7" customHeight="1" x14ac:dyDescent="0.25">
      <c r="A191" s="663"/>
      <c r="B191" s="664"/>
      <c r="C191" s="748" t="s">
        <v>0</v>
      </c>
      <c r="D191" s="735" t="s">
        <v>613</v>
      </c>
      <c r="E191" s="736"/>
      <c r="F191" s="736"/>
      <c r="G191" s="736"/>
      <c r="H191" s="736"/>
      <c r="I191" s="737"/>
      <c r="J191" s="708">
        <v>55603530</v>
      </c>
      <c r="K191" s="708">
        <v>13900884</v>
      </c>
      <c r="L191" s="716">
        <v>25</v>
      </c>
      <c r="M191" s="611">
        <v>13900884</v>
      </c>
      <c r="N191" s="611">
        <f>+M191-K191</f>
        <v>0</v>
      </c>
      <c r="O191" s="673"/>
      <c r="P191" s="615"/>
      <c r="Q191" s="615"/>
      <c r="R191" s="615"/>
      <c r="S191" s="615"/>
      <c r="T191" s="615"/>
      <c r="U191" s="615"/>
    </row>
    <row r="192" spans="1:21" ht="13.7" customHeight="1" x14ac:dyDescent="0.25">
      <c r="A192" s="663"/>
      <c r="B192" s="664"/>
      <c r="C192" s="802" t="s">
        <v>616</v>
      </c>
      <c r="D192" s="803"/>
      <c r="E192" s="803"/>
      <c r="F192" s="803"/>
      <c r="G192" s="803"/>
      <c r="H192" s="803"/>
      <c r="I192" s="804"/>
      <c r="J192" s="686">
        <v>176201696</v>
      </c>
      <c r="K192" s="731">
        <v>19854796</v>
      </c>
      <c r="L192" s="659">
        <v>11.27</v>
      </c>
      <c r="M192" s="660">
        <f>+M193+M194+M195+M196+M197+M198+M199+M200</f>
        <v>21354387.719999999</v>
      </c>
      <c r="N192" s="660">
        <f>+N193+N194+N195+N196+N197+N198+N199+N200</f>
        <v>1499591.7199999997</v>
      </c>
      <c r="O192" s="797"/>
      <c r="P192" s="615"/>
      <c r="Q192" s="615"/>
      <c r="R192" s="615"/>
      <c r="S192" s="615"/>
      <c r="T192" s="615"/>
      <c r="U192" s="615"/>
    </row>
    <row r="193" spans="1:21" ht="93" customHeight="1" x14ac:dyDescent="0.25">
      <c r="A193" s="663"/>
      <c r="B193" s="664"/>
      <c r="C193" s="796" t="s">
        <v>0</v>
      </c>
      <c r="D193" s="697" t="s">
        <v>559</v>
      </c>
      <c r="E193" s="698"/>
      <c r="F193" s="698"/>
      <c r="G193" s="698"/>
      <c r="H193" s="698"/>
      <c r="I193" s="699"/>
      <c r="J193" s="708">
        <v>0</v>
      </c>
      <c r="K193" s="708">
        <v>139410</v>
      </c>
      <c r="L193" s="716">
        <v>0</v>
      </c>
      <c r="M193" s="611">
        <f>3596.24+88697.96</f>
        <v>92294.200000000012</v>
      </c>
      <c r="N193" s="611">
        <f t="shared" ref="N193:N200" si="7">+M193-K193</f>
        <v>-47115.799999999988</v>
      </c>
      <c r="O193" s="747" t="s">
        <v>989</v>
      </c>
      <c r="P193" s="615"/>
      <c r="Q193" s="615"/>
      <c r="R193" s="615"/>
      <c r="S193" s="615"/>
      <c r="T193" s="615"/>
      <c r="U193" s="615"/>
    </row>
    <row r="194" spans="1:21" ht="61.5" customHeight="1" x14ac:dyDescent="0.25">
      <c r="A194" s="663"/>
      <c r="B194" s="664"/>
      <c r="C194" s="696"/>
      <c r="D194" s="689" t="s">
        <v>585</v>
      </c>
      <c r="E194" s="690"/>
      <c r="F194" s="690"/>
      <c r="G194" s="690"/>
      <c r="H194" s="690"/>
      <c r="I194" s="691"/>
      <c r="J194" s="708">
        <v>6200240</v>
      </c>
      <c r="K194" s="708">
        <v>202112</v>
      </c>
      <c r="L194" s="716">
        <v>3.26</v>
      </c>
      <c r="M194" s="611">
        <v>730622.27</v>
      </c>
      <c r="N194" s="611">
        <f t="shared" si="7"/>
        <v>528510.27</v>
      </c>
      <c r="O194" s="747" t="s">
        <v>990</v>
      </c>
      <c r="P194" s="615"/>
      <c r="Q194" s="615"/>
      <c r="R194" s="615"/>
      <c r="S194" s="615"/>
      <c r="T194" s="615"/>
      <c r="U194" s="615"/>
    </row>
    <row r="195" spans="1:21" ht="40.5" customHeight="1" x14ac:dyDescent="0.25">
      <c r="A195" s="663"/>
      <c r="B195" s="664"/>
      <c r="C195" s="696"/>
      <c r="D195" s="689" t="s">
        <v>583</v>
      </c>
      <c r="E195" s="690"/>
      <c r="F195" s="690"/>
      <c r="G195" s="690"/>
      <c r="H195" s="690"/>
      <c r="I195" s="691"/>
      <c r="J195" s="692">
        <v>29700000</v>
      </c>
      <c r="K195" s="692">
        <v>7700000</v>
      </c>
      <c r="L195" s="693">
        <v>25.93</v>
      </c>
      <c r="M195" s="694">
        <v>7700000</v>
      </c>
      <c r="N195" s="694">
        <f t="shared" si="7"/>
        <v>0</v>
      </c>
      <c r="O195" s="673"/>
      <c r="P195" s="615"/>
      <c r="Q195" s="615"/>
      <c r="R195" s="615"/>
      <c r="S195" s="615"/>
      <c r="T195" s="615"/>
      <c r="U195" s="615"/>
    </row>
    <row r="196" spans="1:21" ht="42" customHeight="1" x14ac:dyDescent="0.25">
      <c r="A196" s="722"/>
      <c r="B196" s="723"/>
      <c r="C196" s="724"/>
      <c r="D196" s="697" t="s">
        <v>584</v>
      </c>
      <c r="E196" s="698"/>
      <c r="F196" s="698"/>
      <c r="G196" s="698"/>
      <c r="H196" s="698"/>
      <c r="I196" s="699"/>
      <c r="J196" s="700">
        <v>10000</v>
      </c>
      <c r="K196" s="700">
        <v>3000</v>
      </c>
      <c r="L196" s="701">
        <v>30</v>
      </c>
      <c r="M196" s="702">
        <v>3000</v>
      </c>
      <c r="N196" s="702">
        <f t="shared" si="7"/>
        <v>0</v>
      </c>
      <c r="O196" s="815"/>
      <c r="P196" s="615"/>
      <c r="Q196" s="615"/>
      <c r="R196" s="615"/>
      <c r="S196" s="615"/>
      <c r="T196" s="615"/>
      <c r="U196" s="615"/>
    </row>
    <row r="197" spans="1:21" ht="99.75" customHeight="1" x14ac:dyDescent="0.25">
      <c r="A197" s="663"/>
      <c r="B197" s="664"/>
      <c r="C197" s="696"/>
      <c r="D197" s="689" t="s">
        <v>565</v>
      </c>
      <c r="E197" s="690"/>
      <c r="F197" s="690"/>
      <c r="G197" s="690"/>
      <c r="H197" s="690"/>
      <c r="I197" s="691"/>
      <c r="J197" s="708">
        <v>109951456</v>
      </c>
      <c r="K197" s="708">
        <v>3650468</v>
      </c>
      <c r="L197" s="716">
        <v>3.32</v>
      </c>
      <c r="M197" s="611">
        <v>4667665.68</v>
      </c>
      <c r="N197" s="611">
        <f t="shared" si="7"/>
        <v>1017197.6799999997</v>
      </c>
      <c r="O197" s="747" t="s">
        <v>991</v>
      </c>
      <c r="P197" s="615"/>
      <c r="Q197" s="615"/>
      <c r="R197" s="615"/>
      <c r="S197" s="615"/>
      <c r="T197" s="615"/>
      <c r="U197" s="615"/>
    </row>
    <row r="198" spans="1:21" ht="41.25" customHeight="1" x14ac:dyDescent="0.25">
      <c r="A198" s="704" t="s">
        <v>0</v>
      </c>
      <c r="B198" s="674"/>
      <c r="C198" s="674"/>
      <c r="D198" s="741" t="s">
        <v>617</v>
      </c>
      <c r="E198" s="742"/>
      <c r="F198" s="742"/>
      <c r="G198" s="742"/>
      <c r="H198" s="742"/>
      <c r="I198" s="743"/>
      <c r="J198" s="708">
        <v>300000</v>
      </c>
      <c r="K198" s="708">
        <v>90000</v>
      </c>
      <c r="L198" s="710">
        <v>30</v>
      </c>
      <c r="M198" s="611">
        <v>90000</v>
      </c>
      <c r="N198" s="611">
        <f t="shared" si="7"/>
        <v>0</v>
      </c>
      <c r="O198" s="673"/>
      <c r="P198" s="615"/>
      <c r="Q198" s="615"/>
      <c r="R198" s="615"/>
      <c r="S198" s="615"/>
      <c r="T198" s="615"/>
      <c r="U198" s="615"/>
    </row>
    <row r="199" spans="1:21" ht="39.75" customHeight="1" x14ac:dyDescent="0.25">
      <c r="A199" s="712"/>
      <c r="B199" s="674"/>
      <c r="C199" s="674"/>
      <c r="D199" s="689" t="s">
        <v>566</v>
      </c>
      <c r="E199" s="690"/>
      <c r="F199" s="690"/>
      <c r="G199" s="690"/>
      <c r="H199" s="690"/>
      <c r="I199" s="691"/>
      <c r="J199" s="708">
        <v>29990000</v>
      </c>
      <c r="K199" s="708">
        <v>8048500</v>
      </c>
      <c r="L199" s="716">
        <v>26.84</v>
      </c>
      <c r="M199" s="611">
        <v>8048500</v>
      </c>
      <c r="N199" s="611">
        <f t="shared" si="7"/>
        <v>0</v>
      </c>
      <c r="O199" s="673"/>
      <c r="P199" s="615"/>
      <c r="Q199" s="615"/>
      <c r="R199" s="615"/>
      <c r="S199" s="615"/>
      <c r="T199" s="615"/>
      <c r="U199" s="615"/>
    </row>
    <row r="200" spans="1:21" ht="54.75" customHeight="1" x14ac:dyDescent="0.25">
      <c r="A200" s="712"/>
      <c r="B200" s="674"/>
      <c r="C200" s="674"/>
      <c r="D200" s="689" t="s">
        <v>618</v>
      </c>
      <c r="E200" s="690"/>
      <c r="F200" s="690"/>
      <c r="G200" s="690"/>
      <c r="H200" s="690"/>
      <c r="I200" s="691"/>
      <c r="J200" s="708">
        <v>50000</v>
      </c>
      <c r="K200" s="709">
        <v>21306</v>
      </c>
      <c r="L200" s="716">
        <v>42.61</v>
      </c>
      <c r="M200" s="611">
        <v>22305.57</v>
      </c>
      <c r="N200" s="611">
        <f t="shared" si="7"/>
        <v>999.56999999999971</v>
      </c>
      <c r="O200" s="673"/>
      <c r="P200" s="615"/>
      <c r="Q200" s="615"/>
      <c r="R200" s="615"/>
      <c r="S200" s="615"/>
      <c r="T200" s="615"/>
      <c r="U200" s="615"/>
    </row>
    <row r="201" spans="1:21" ht="13.7" customHeight="1" x14ac:dyDescent="0.25">
      <c r="A201" s="704" t="s">
        <v>0</v>
      </c>
      <c r="B201" s="674"/>
      <c r="C201" s="798" t="s">
        <v>619</v>
      </c>
      <c r="D201" s="799"/>
      <c r="E201" s="799"/>
      <c r="F201" s="799"/>
      <c r="G201" s="799"/>
      <c r="H201" s="799"/>
      <c r="I201" s="800"/>
      <c r="J201" s="686">
        <v>42443499</v>
      </c>
      <c r="K201" s="686">
        <v>18472251</v>
      </c>
      <c r="L201" s="659">
        <v>43.52</v>
      </c>
      <c r="M201" s="660">
        <f>+M202+M203+M204+M205+M206</f>
        <v>18398742.850000001</v>
      </c>
      <c r="N201" s="660">
        <f>+N202+N203+N204+N205+N206</f>
        <v>-73507.150000000052</v>
      </c>
      <c r="O201" s="797"/>
      <c r="P201" s="615"/>
      <c r="Q201" s="615"/>
      <c r="R201" s="615"/>
      <c r="S201" s="615"/>
      <c r="T201" s="615"/>
      <c r="U201" s="615"/>
    </row>
    <row r="202" spans="1:21" ht="13.7" customHeight="1" x14ac:dyDescent="0.25">
      <c r="A202" s="712"/>
      <c r="B202" s="674"/>
      <c r="C202" s="746" t="s">
        <v>0</v>
      </c>
      <c r="D202" s="735" t="s">
        <v>559</v>
      </c>
      <c r="E202" s="736"/>
      <c r="F202" s="736"/>
      <c r="G202" s="736"/>
      <c r="H202" s="736"/>
      <c r="I202" s="737"/>
      <c r="J202" s="708">
        <v>0</v>
      </c>
      <c r="K202" s="708">
        <v>32327</v>
      </c>
      <c r="L202" s="716">
        <v>0</v>
      </c>
      <c r="M202" s="611">
        <v>23001.93</v>
      </c>
      <c r="N202" s="611">
        <f>+M202-K202</f>
        <v>-9325.07</v>
      </c>
      <c r="O202" s="711"/>
      <c r="P202" s="615"/>
      <c r="Q202" s="615"/>
      <c r="R202" s="615"/>
      <c r="S202" s="615"/>
      <c r="T202" s="615"/>
      <c r="U202" s="615"/>
    </row>
    <row r="203" spans="1:21" ht="42" customHeight="1" x14ac:dyDescent="0.25">
      <c r="A203" s="712"/>
      <c r="B203" s="674"/>
      <c r="C203" s="674"/>
      <c r="D203" s="735" t="s">
        <v>585</v>
      </c>
      <c r="E203" s="736"/>
      <c r="F203" s="736"/>
      <c r="G203" s="736"/>
      <c r="H203" s="736"/>
      <c r="I203" s="737"/>
      <c r="J203" s="708">
        <v>5511373</v>
      </c>
      <c r="K203" s="708">
        <v>1002105</v>
      </c>
      <c r="L203" s="716">
        <v>18.18</v>
      </c>
      <c r="M203" s="611">
        <v>1002105.49</v>
      </c>
      <c r="N203" s="611">
        <f>+M203-K203</f>
        <v>0.48999999999068677</v>
      </c>
      <c r="O203" s="711"/>
      <c r="P203" s="615"/>
      <c r="Q203" s="615"/>
      <c r="R203" s="615"/>
      <c r="S203" s="615"/>
      <c r="T203" s="615"/>
      <c r="U203" s="615"/>
    </row>
    <row r="204" spans="1:21" ht="39.75" customHeight="1" x14ac:dyDescent="0.25">
      <c r="A204" s="704" t="s">
        <v>0</v>
      </c>
      <c r="B204" s="674"/>
      <c r="C204" s="674"/>
      <c r="D204" s="735" t="s">
        <v>584</v>
      </c>
      <c r="E204" s="736"/>
      <c r="F204" s="736"/>
      <c r="G204" s="736"/>
      <c r="H204" s="736"/>
      <c r="I204" s="737"/>
      <c r="J204" s="708">
        <v>36375109</v>
      </c>
      <c r="K204" s="709">
        <v>16821636</v>
      </c>
      <c r="L204" s="716">
        <v>46.24</v>
      </c>
      <c r="M204" s="611">
        <v>16821636</v>
      </c>
      <c r="N204" s="611">
        <f>+M204-K204</f>
        <v>0</v>
      </c>
      <c r="O204" s="711"/>
      <c r="P204" s="615"/>
      <c r="Q204" s="615"/>
      <c r="R204" s="615"/>
      <c r="S204" s="615"/>
      <c r="T204" s="615"/>
      <c r="U204" s="615"/>
    </row>
    <row r="205" spans="1:21" ht="53.25" customHeight="1" x14ac:dyDescent="0.25">
      <c r="A205" s="712"/>
      <c r="B205" s="674"/>
      <c r="C205" s="674"/>
      <c r="D205" s="735" t="s">
        <v>620</v>
      </c>
      <c r="E205" s="736"/>
      <c r="F205" s="736"/>
      <c r="G205" s="736"/>
      <c r="H205" s="736"/>
      <c r="I205" s="737"/>
      <c r="J205" s="708">
        <v>7017</v>
      </c>
      <c r="K205" s="708">
        <v>7016</v>
      </c>
      <c r="L205" s="716">
        <v>99.99</v>
      </c>
      <c r="M205" s="611">
        <v>7016.23</v>
      </c>
      <c r="N205" s="611">
        <f>+M205-K205</f>
        <v>0.22999999999956344</v>
      </c>
      <c r="O205" s="711"/>
      <c r="P205" s="615"/>
      <c r="Q205" s="615"/>
      <c r="R205" s="615"/>
      <c r="S205" s="615"/>
      <c r="T205" s="615"/>
      <c r="U205" s="615"/>
    </row>
    <row r="206" spans="1:21" ht="78.75" customHeight="1" x14ac:dyDescent="0.25">
      <c r="A206" s="712"/>
      <c r="B206" s="674"/>
      <c r="C206" s="674"/>
      <c r="D206" s="735" t="s">
        <v>604</v>
      </c>
      <c r="E206" s="736"/>
      <c r="F206" s="736"/>
      <c r="G206" s="736"/>
      <c r="H206" s="736"/>
      <c r="I206" s="737"/>
      <c r="J206" s="708">
        <v>550000</v>
      </c>
      <c r="K206" s="708">
        <v>609166</v>
      </c>
      <c r="L206" s="716">
        <v>110.76</v>
      </c>
      <c r="M206" s="611">
        <v>544983.19999999995</v>
      </c>
      <c r="N206" s="611">
        <f>+M206-K206</f>
        <v>-64182.800000000047</v>
      </c>
      <c r="O206" s="816" t="s">
        <v>992</v>
      </c>
      <c r="P206" s="615"/>
      <c r="Q206" s="615"/>
      <c r="R206" s="615"/>
      <c r="S206" s="615"/>
      <c r="T206" s="615"/>
      <c r="U206" s="615"/>
    </row>
    <row r="207" spans="1:21" ht="15.75" customHeight="1" x14ac:dyDescent="0.25">
      <c r="A207" s="791" t="s">
        <v>252</v>
      </c>
      <c r="B207" s="792"/>
      <c r="C207" s="792"/>
      <c r="D207" s="792"/>
      <c r="E207" s="792"/>
      <c r="F207" s="792"/>
      <c r="G207" s="792"/>
      <c r="H207" s="792"/>
      <c r="I207" s="793"/>
      <c r="J207" s="754">
        <v>50885</v>
      </c>
      <c r="K207" s="755">
        <v>59571</v>
      </c>
      <c r="L207" s="756">
        <v>117.07</v>
      </c>
      <c r="M207" s="757">
        <f>+M208+M211+M214+M216+M220+M224</f>
        <v>56184.07</v>
      </c>
      <c r="N207" s="757">
        <f>+N208+N211+N214+N216+N220+N224</f>
        <v>-3386.9300000000012</v>
      </c>
      <c r="O207" s="817" t="s">
        <v>984</v>
      </c>
      <c r="P207" s="615"/>
      <c r="Q207" s="615"/>
      <c r="R207" s="615"/>
      <c r="S207" s="615"/>
      <c r="T207" s="615"/>
      <c r="U207" s="615"/>
    </row>
    <row r="208" spans="1:21" ht="13.7" customHeight="1" x14ac:dyDescent="0.25">
      <c r="A208" s="795" t="s">
        <v>0</v>
      </c>
      <c r="B208" s="653"/>
      <c r="C208" s="683" t="s">
        <v>257</v>
      </c>
      <c r="D208" s="729"/>
      <c r="E208" s="729"/>
      <c r="F208" s="729"/>
      <c r="G208" s="729"/>
      <c r="H208" s="729"/>
      <c r="I208" s="730"/>
      <c r="J208" s="686">
        <v>0</v>
      </c>
      <c r="K208" s="686">
        <v>2039</v>
      </c>
      <c r="L208" s="659">
        <v>0</v>
      </c>
      <c r="M208" s="660">
        <f>+M209+M210</f>
        <v>1946.8</v>
      </c>
      <c r="N208" s="660">
        <f>+N209+N210</f>
        <v>-92.200000000000045</v>
      </c>
      <c r="O208" s="808" t="s">
        <v>984</v>
      </c>
      <c r="P208" s="615"/>
      <c r="Q208" s="615"/>
      <c r="R208" s="615"/>
      <c r="S208" s="615"/>
      <c r="T208" s="615"/>
      <c r="U208" s="615"/>
    </row>
    <row r="209" spans="1:21" ht="13.7" customHeight="1" x14ac:dyDescent="0.25">
      <c r="A209" s="663"/>
      <c r="B209" s="664"/>
      <c r="C209" s="746" t="s">
        <v>0</v>
      </c>
      <c r="D209" s="735" t="s">
        <v>559</v>
      </c>
      <c r="E209" s="736"/>
      <c r="F209" s="736"/>
      <c r="G209" s="736"/>
      <c r="H209" s="736"/>
      <c r="I209" s="737"/>
      <c r="J209" s="708">
        <v>0</v>
      </c>
      <c r="K209" s="708">
        <v>1968</v>
      </c>
      <c r="L209" s="716">
        <v>0</v>
      </c>
      <c r="M209" s="611">
        <v>1890.8</v>
      </c>
      <c r="N209" s="611">
        <f>+M209-K209</f>
        <v>-77.200000000000045</v>
      </c>
      <c r="O209" s="807" t="s">
        <v>984</v>
      </c>
      <c r="P209" s="615"/>
      <c r="Q209" s="615"/>
      <c r="R209" s="615"/>
      <c r="S209" s="615"/>
      <c r="T209" s="615"/>
      <c r="U209" s="615"/>
    </row>
    <row r="210" spans="1:21" ht="13.7" customHeight="1" x14ac:dyDescent="0.25">
      <c r="A210" s="663"/>
      <c r="B210" s="664"/>
      <c r="C210" s="674"/>
      <c r="D210" s="735" t="s">
        <v>560</v>
      </c>
      <c r="E210" s="736"/>
      <c r="F210" s="736"/>
      <c r="G210" s="736"/>
      <c r="H210" s="736"/>
      <c r="I210" s="737"/>
      <c r="J210" s="708">
        <v>0</v>
      </c>
      <c r="K210" s="708">
        <v>71</v>
      </c>
      <c r="L210" s="716">
        <v>0</v>
      </c>
      <c r="M210" s="611">
        <v>56</v>
      </c>
      <c r="N210" s="611">
        <f>+M210-K210</f>
        <v>-15</v>
      </c>
      <c r="O210" s="807" t="s">
        <v>984</v>
      </c>
      <c r="P210" s="615"/>
      <c r="Q210" s="615"/>
      <c r="R210" s="615"/>
      <c r="S210" s="615"/>
      <c r="T210" s="615"/>
      <c r="U210" s="615"/>
    </row>
    <row r="211" spans="1:21" ht="13.7" customHeight="1" x14ac:dyDescent="0.25">
      <c r="A211" s="663"/>
      <c r="B211" s="664"/>
      <c r="C211" s="683" t="s">
        <v>259</v>
      </c>
      <c r="D211" s="729"/>
      <c r="E211" s="729"/>
      <c r="F211" s="729"/>
      <c r="G211" s="729"/>
      <c r="H211" s="729"/>
      <c r="I211" s="730"/>
      <c r="J211" s="686">
        <v>0</v>
      </c>
      <c r="K211" s="686">
        <v>2384</v>
      </c>
      <c r="L211" s="659">
        <v>0</v>
      </c>
      <c r="M211" s="660">
        <f>+M212+M213</f>
        <v>1568.5500000000002</v>
      </c>
      <c r="N211" s="660">
        <f>+N212+N213</f>
        <v>-815.44999999999993</v>
      </c>
      <c r="O211" s="808" t="s">
        <v>984</v>
      </c>
      <c r="P211" s="615"/>
      <c r="Q211" s="615"/>
      <c r="R211" s="615"/>
      <c r="S211" s="615"/>
      <c r="T211" s="615"/>
      <c r="U211" s="615"/>
    </row>
    <row r="212" spans="1:21" ht="27" customHeight="1" x14ac:dyDescent="0.25">
      <c r="A212" s="663"/>
      <c r="B212" s="664"/>
      <c r="C212" s="746" t="s">
        <v>0</v>
      </c>
      <c r="D212" s="735" t="s">
        <v>559</v>
      </c>
      <c r="E212" s="736"/>
      <c r="F212" s="736"/>
      <c r="G212" s="736"/>
      <c r="H212" s="736"/>
      <c r="I212" s="737"/>
      <c r="J212" s="708">
        <v>0</v>
      </c>
      <c r="K212" s="708">
        <v>1970</v>
      </c>
      <c r="L212" s="716">
        <v>0</v>
      </c>
      <c r="M212" s="611">
        <v>956.33</v>
      </c>
      <c r="N212" s="611">
        <f>+M212-K212</f>
        <v>-1013.67</v>
      </c>
      <c r="O212" s="747" t="s">
        <v>993</v>
      </c>
      <c r="P212" s="615"/>
      <c r="Q212" s="615"/>
      <c r="R212" s="615"/>
      <c r="S212" s="615"/>
      <c r="T212" s="615"/>
      <c r="U212" s="615"/>
    </row>
    <row r="213" spans="1:21" ht="13.7" customHeight="1" x14ac:dyDescent="0.25">
      <c r="A213" s="663"/>
      <c r="B213" s="664"/>
      <c r="C213" s="674"/>
      <c r="D213" s="735" t="s">
        <v>560</v>
      </c>
      <c r="E213" s="736"/>
      <c r="F213" s="736"/>
      <c r="G213" s="736"/>
      <c r="H213" s="736"/>
      <c r="I213" s="737"/>
      <c r="J213" s="708">
        <v>0</v>
      </c>
      <c r="K213" s="708">
        <v>414</v>
      </c>
      <c r="L213" s="716">
        <v>0</v>
      </c>
      <c r="M213" s="611">
        <v>612.22</v>
      </c>
      <c r="N213" s="611">
        <f>+M213-K213</f>
        <v>198.22000000000003</v>
      </c>
      <c r="O213" s="807" t="s">
        <v>984</v>
      </c>
      <c r="P213" s="615"/>
      <c r="Q213" s="615"/>
      <c r="R213" s="615"/>
      <c r="S213" s="615"/>
      <c r="T213" s="615"/>
      <c r="U213" s="615"/>
    </row>
    <row r="214" spans="1:21" ht="13.7" customHeight="1" x14ac:dyDescent="0.25">
      <c r="A214" s="663"/>
      <c r="B214" s="664"/>
      <c r="C214" s="683" t="s">
        <v>263</v>
      </c>
      <c r="D214" s="729"/>
      <c r="E214" s="729"/>
      <c r="F214" s="729"/>
      <c r="G214" s="729"/>
      <c r="H214" s="729"/>
      <c r="I214" s="730"/>
      <c r="J214" s="686">
        <v>0</v>
      </c>
      <c r="K214" s="731">
        <v>403</v>
      </c>
      <c r="L214" s="659">
        <v>0</v>
      </c>
      <c r="M214" s="660">
        <f>+M215</f>
        <v>196.57</v>
      </c>
      <c r="N214" s="660">
        <f>+N215</f>
        <v>-206.43</v>
      </c>
      <c r="O214" s="808" t="s">
        <v>984</v>
      </c>
      <c r="P214" s="615"/>
      <c r="Q214" s="615"/>
      <c r="R214" s="615"/>
      <c r="S214" s="615"/>
      <c r="T214" s="615"/>
      <c r="U214" s="615"/>
    </row>
    <row r="215" spans="1:21" ht="13.7" customHeight="1" x14ac:dyDescent="0.25">
      <c r="A215" s="722"/>
      <c r="B215" s="723"/>
      <c r="C215" s="748" t="s">
        <v>0</v>
      </c>
      <c r="D215" s="735" t="s">
        <v>559</v>
      </c>
      <c r="E215" s="736"/>
      <c r="F215" s="736"/>
      <c r="G215" s="736"/>
      <c r="H215" s="736"/>
      <c r="I215" s="737"/>
      <c r="J215" s="708">
        <v>0</v>
      </c>
      <c r="K215" s="708">
        <v>403</v>
      </c>
      <c r="L215" s="716">
        <v>0</v>
      </c>
      <c r="M215" s="611">
        <v>196.57</v>
      </c>
      <c r="N215" s="611">
        <f>+M215-K215</f>
        <v>-206.43</v>
      </c>
      <c r="O215" s="807" t="s">
        <v>984</v>
      </c>
      <c r="P215" s="615"/>
      <c r="Q215" s="615"/>
      <c r="R215" s="615"/>
      <c r="S215" s="615"/>
      <c r="T215" s="615"/>
      <c r="U215" s="615"/>
    </row>
    <row r="216" spans="1:21" ht="13.7" customHeight="1" x14ac:dyDescent="0.25">
      <c r="A216" s="663"/>
      <c r="B216" s="664"/>
      <c r="C216" s="683" t="s">
        <v>265</v>
      </c>
      <c r="D216" s="729"/>
      <c r="E216" s="729"/>
      <c r="F216" s="729"/>
      <c r="G216" s="729"/>
      <c r="H216" s="729"/>
      <c r="I216" s="730"/>
      <c r="J216" s="686">
        <v>0</v>
      </c>
      <c r="K216" s="686">
        <v>1991</v>
      </c>
      <c r="L216" s="659">
        <v>0</v>
      </c>
      <c r="M216" s="660">
        <f>+M217+M218+M219</f>
        <v>841.02</v>
      </c>
      <c r="N216" s="660">
        <f>+N217+N218+N219</f>
        <v>-1149.98</v>
      </c>
      <c r="O216" s="808" t="s">
        <v>984</v>
      </c>
      <c r="P216" s="615"/>
      <c r="Q216" s="615"/>
      <c r="R216" s="615"/>
      <c r="S216" s="615"/>
      <c r="T216" s="615"/>
      <c r="U216" s="615"/>
    </row>
    <row r="217" spans="1:21" ht="13.7" customHeight="1" x14ac:dyDescent="0.25">
      <c r="A217" s="663"/>
      <c r="B217" s="664"/>
      <c r="C217" s="746" t="s">
        <v>0</v>
      </c>
      <c r="D217" s="735" t="s">
        <v>592</v>
      </c>
      <c r="E217" s="736"/>
      <c r="F217" s="736"/>
      <c r="G217" s="736"/>
      <c r="H217" s="736"/>
      <c r="I217" s="737"/>
      <c r="J217" s="708">
        <v>0</v>
      </c>
      <c r="K217" s="708">
        <v>340</v>
      </c>
      <c r="L217" s="716">
        <v>0</v>
      </c>
      <c r="M217" s="611">
        <v>0</v>
      </c>
      <c r="N217" s="611">
        <f>+M217-K217</f>
        <v>-340</v>
      </c>
      <c r="O217" s="807" t="s">
        <v>984</v>
      </c>
      <c r="P217" s="615"/>
      <c r="Q217" s="615"/>
      <c r="R217" s="615"/>
      <c r="S217" s="615"/>
      <c r="T217" s="615"/>
      <c r="U217" s="615"/>
    </row>
    <row r="218" spans="1:21" ht="13.7" customHeight="1" x14ac:dyDescent="0.25">
      <c r="A218" s="663"/>
      <c r="B218" s="664"/>
      <c r="C218" s="674"/>
      <c r="D218" s="735" t="s">
        <v>559</v>
      </c>
      <c r="E218" s="736"/>
      <c r="F218" s="736"/>
      <c r="G218" s="736"/>
      <c r="H218" s="736"/>
      <c r="I218" s="737"/>
      <c r="J218" s="708">
        <v>0</v>
      </c>
      <c r="K218" s="708">
        <v>1409</v>
      </c>
      <c r="L218" s="716">
        <v>0</v>
      </c>
      <c r="M218" s="611">
        <v>841.02</v>
      </c>
      <c r="N218" s="611">
        <f>+M218-K218</f>
        <v>-567.98</v>
      </c>
      <c r="O218" s="807" t="s">
        <v>984</v>
      </c>
      <c r="P218" s="615"/>
      <c r="Q218" s="615"/>
      <c r="R218" s="615"/>
      <c r="S218" s="615"/>
      <c r="T218" s="615"/>
      <c r="U218" s="615"/>
    </row>
    <row r="219" spans="1:21" ht="13.7" customHeight="1" x14ac:dyDescent="0.25">
      <c r="A219" s="704" t="s">
        <v>0</v>
      </c>
      <c r="B219" s="674"/>
      <c r="C219" s="674"/>
      <c r="D219" s="735" t="s">
        <v>560</v>
      </c>
      <c r="E219" s="736"/>
      <c r="F219" s="736"/>
      <c r="G219" s="736"/>
      <c r="H219" s="736"/>
      <c r="I219" s="737"/>
      <c r="J219" s="708">
        <v>0</v>
      </c>
      <c r="K219" s="708">
        <v>242</v>
      </c>
      <c r="L219" s="716">
        <v>0</v>
      </c>
      <c r="M219" s="762">
        <v>0</v>
      </c>
      <c r="N219" s="611">
        <f>+M219-K219</f>
        <v>-242</v>
      </c>
      <c r="O219" s="807" t="s">
        <v>984</v>
      </c>
      <c r="P219" s="615"/>
      <c r="Q219" s="615"/>
      <c r="R219" s="615"/>
      <c r="S219" s="615"/>
      <c r="T219" s="615"/>
      <c r="U219" s="615"/>
    </row>
    <row r="220" spans="1:21" ht="13.7" customHeight="1" x14ac:dyDescent="0.25">
      <c r="A220" s="717" t="s">
        <v>0</v>
      </c>
      <c r="B220" s="664"/>
      <c r="C220" s="683" t="s">
        <v>269</v>
      </c>
      <c r="D220" s="729"/>
      <c r="E220" s="729"/>
      <c r="F220" s="729"/>
      <c r="G220" s="729"/>
      <c r="H220" s="729"/>
      <c r="I220" s="730"/>
      <c r="J220" s="686">
        <v>0</v>
      </c>
      <c r="K220" s="686">
        <v>1598</v>
      </c>
      <c r="L220" s="659">
        <v>0</v>
      </c>
      <c r="M220" s="660">
        <f>+M221+M222+M223</f>
        <v>601.72</v>
      </c>
      <c r="N220" s="660">
        <f>+N221+N222+N223</f>
        <v>-996.28</v>
      </c>
      <c r="O220" s="808" t="s">
        <v>984</v>
      </c>
      <c r="P220" s="615"/>
      <c r="Q220" s="615"/>
      <c r="R220" s="615"/>
      <c r="S220" s="615"/>
      <c r="T220" s="615"/>
      <c r="U220" s="615"/>
    </row>
    <row r="221" spans="1:21" ht="13.7" customHeight="1" x14ac:dyDescent="0.25">
      <c r="A221" s="663"/>
      <c r="B221" s="664"/>
      <c r="C221" s="688" t="s">
        <v>0</v>
      </c>
      <c r="D221" s="735" t="s">
        <v>592</v>
      </c>
      <c r="E221" s="736"/>
      <c r="F221" s="736"/>
      <c r="G221" s="736"/>
      <c r="H221" s="736"/>
      <c r="I221" s="737"/>
      <c r="J221" s="708">
        <v>0</v>
      </c>
      <c r="K221" s="708">
        <v>792</v>
      </c>
      <c r="L221" s="716">
        <v>0</v>
      </c>
      <c r="M221" s="611">
        <v>0</v>
      </c>
      <c r="N221" s="611">
        <f>+M221-K221</f>
        <v>-792</v>
      </c>
      <c r="O221" s="807" t="s">
        <v>984</v>
      </c>
      <c r="P221" s="615"/>
      <c r="Q221" s="615"/>
      <c r="R221" s="615"/>
      <c r="S221" s="615"/>
      <c r="T221" s="615"/>
      <c r="U221" s="615"/>
    </row>
    <row r="222" spans="1:21" ht="13.7" customHeight="1" x14ac:dyDescent="0.25">
      <c r="A222" s="663"/>
      <c r="B222" s="664"/>
      <c r="C222" s="696"/>
      <c r="D222" s="713" t="s">
        <v>559</v>
      </c>
      <c r="E222" s="714"/>
      <c r="F222" s="714"/>
      <c r="G222" s="714"/>
      <c r="H222" s="714"/>
      <c r="I222" s="715"/>
      <c r="J222" s="692">
        <v>0</v>
      </c>
      <c r="K222" s="692">
        <v>454</v>
      </c>
      <c r="L222" s="693">
        <v>0</v>
      </c>
      <c r="M222" s="694">
        <v>249.97</v>
      </c>
      <c r="N222" s="694">
        <f>+M222-K222</f>
        <v>-204.03</v>
      </c>
      <c r="O222" s="807" t="s">
        <v>984</v>
      </c>
      <c r="P222" s="615"/>
      <c r="Q222" s="615"/>
      <c r="R222" s="615"/>
      <c r="S222" s="615"/>
      <c r="T222" s="615"/>
      <c r="U222" s="615"/>
    </row>
    <row r="223" spans="1:21" ht="13.7" customHeight="1" x14ac:dyDescent="0.25">
      <c r="A223" s="722"/>
      <c r="B223" s="723"/>
      <c r="C223" s="818"/>
      <c r="D223" s="741" t="s">
        <v>560</v>
      </c>
      <c r="E223" s="742"/>
      <c r="F223" s="742"/>
      <c r="G223" s="742"/>
      <c r="H223" s="742"/>
      <c r="I223" s="743"/>
      <c r="J223" s="700">
        <v>0</v>
      </c>
      <c r="K223" s="700">
        <v>352</v>
      </c>
      <c r="L223" s="701">
        <v>0</v>
      </c>
      <c r="M223" s="702">
        <v>351.75</v>
      </c>
      <c r="N223" s="702">
        <f>+M223-K223</f>
        <v>-0.25</v>
      </c>
      <c r="O223" s="809" t="s">
        <v>984</v>
      </c>
      <c r="P223" s="615"/>
      <c r="Q223" s="615"/>
      <c r="R223" s="615"/>
      <c r="S223" s="615"/>
      <c r="T223" s="615"/>
      <c r="U223" s="615"/>
    </row>
    <row r="224" spans="1:21" ht="13.7" customHeight="1" x14ac:dyDescent="0.25">
      <c r="A224" s="663"/>
      <c r="B224" s="664"/>
      <c r="C224" s="683" t="s">
        <v>271</v>
      </c>
      <c r="D224" s="729"/>
      <c r="E224" s="729"/>
      <c r="F224" s="729"/>
      <c r="G224" s="729"/>
      <c r="H224" s="729"/>
      <c r="I224" s="730"/>
      <c r="J224" s="686">
        <v>50885</v>
      </c>
      <c r="K224" s="731">
        <v>51156</v>
      </c>
      <c r="L224" s="659">
        <v>100.53</v>
      </c>
      <c r="M224" s="660">
        <f>+M225+M226+M227+M228</f>
        <v>51029.409999999996</v>
      </c>
      <c r="N224" s="660">
        <f>+N225+N226+N227+N228</f>
        <v>-126.59000000000087</v>
      </c>
      <c r="O224" s="808" t="s">
        <v>984</v>
      </c>
      <c r="P224" s="615"/>
      <c r="Q224" s="615"/>
      <c r="R224" s="615"/>
      <c r="S224" s="615"/>
      <c r="T224" s="615"/>
      <c r="U224" s="615"/>
    </row>
    <row r="225" spans="1:21" ht="13.7" customHeight="1" x14ac:dyDescent="0.25">
      <c r="A225" s="663"/>
      <c r="B225" s="664"/>
      <c r="C225" s="746" t="s">
        <v>0</v>
      </c>
      <c r="D225" s="735" t="s">
        <v>559</v>
      </c>
      <c r="E225" s="736"/>
      <c r="F225" s="736"/>
      <c r="G225" s="736"/>
      <c r="H225" s="736"/>
      <c r="I225" s="737"/>
      <c r="J225" s="708">
        <v>0</v>
      </c>
      <c r="K225" s="708">
        <v>187</v>
      </c>
      <c r="L225" s="716">
        <v>0</v>
      </c>
      <c r="M225" s="611">
        <v>86.2</v>
      </c>
      <c r="N225" s="611">
        <f>+M225-K225</f>
        <v>-100.8</v>
      </c>
      <c r="O225" s="807" t="s">
        <v>984</v>
      </c>
      <c r="P225" s="615"/>
      <c r="Q225" s="615"/>
      <c r="R225" s="615"/>
      <c r="S225" s="615"/>
      <c r="T225" s="615"/>
      <c r="U225" s="615"/>
    </row>
    <row r="226" spans="1:21" ht="13.7" customHeight="1" x14ac:dyDescent="0.25">
      <c r="A226" s="663"/>
      <c r="B226" s="664"/>
      <c r="C226" s="674"/>
      <c r="D226" s="735" t="s">
        <v>560</v>
      </c>
      <c r="E226" s="736"/>
      <c r="F226" s="736"/>
      <c r="G226" s="736"/>
      <c r="H226" s="736"/>
      <c r="I226" s="737"/>
      <c r="J226" s="708">
        <v>0</v>
      </c>
      <c r="K226" s="708">
        <v>58</v>
      </c>
      <c r="L226" s="716">
        <v>0</v>
      </c>
      <c r="M226" s="611">
        <v>58</v>
      </c>
      <c r="N226" s="611">
        <f>+M226-K226</f>
        <v>0</v>
      </c>
      <c r="O226" s="807" t="s">
        <v>984</v>
      </c>
      <c r="P226" s="615"/>
      <c r="Q226" s="615"/>
      <c r="R226" s="615"/>
      <c r="S226" s="615"/>
      <c r="T226" s="615"/>
      <c r="U226" s="615"/>
    </row>
    <row r="227" spans="1:21" ht="40.5" customHeight="1" x14ac:dyDescent="0.25">
      <c r="A227" s="663"/>
      <c r="B227" s="664"/>
      <c r="C227" s="674"/>
      <c r="D227" s="735" t="s">
        <v>621</v>
      </c>
      <c r="E227" s="736"/>
      <c r="F227" s="736"/>
      <c r="G227" s="736"/>
      <c r="H227" s="736"/>
      <c r="I227" s="737"/>
      <c r="J227" s="708">
        <v>50885</v>
      </c>
      <c r="K227" s="708">
        <v>50885</v>
      </c>
      <c r="L227" s="716">
        <v>100</v>
      </c>
      <c r="M227" s="611">
        <v>50885.21</v>
      </c>
      <c r="N227" s="611">
        <f>+M227-K227</f>
        <v>0.20999999999912689</v>
      </c>
      <c r="O227" s="807" t="s">
        <v>984</v>
      </c>
      <c r="P227" s="615"/>
      <c r="Q227" s="615"/>
      <c r="R227" s="615"/>
      <c r="S227" s="615"/>
      <c r="T227" s="615"/>
      <c r="U227" s="615"/>
    </row>
    <row r="228" spans="1:21" ht="54.75" customHeight="1" x14ac:dyDescent="0.25">
      <c r="A228" s="722"/>
      <c r="B228" s="723"/>
      <c r="C228" s="674"/>
      <c r="D228" s="735" t="s">
        <v>586</v>
      </c>
      <c r="E228" s="736"/>
      <c r="F228" s="736"/>
      <c r="G228" s="736"/>
      <c r="H228" s="736"/>
      <c r="I228" s="737"/>
      <c r="J228" s="708">
        <v>0</v>
      </c>
      <c r="K228" s="708">
        <v>26</v>
      </c>
      <c r="L228" s="716">
        <v>0</v>
      </c>
      <c r="M228" s="611">
        <v>0</v>
      </c>
      <c r="N228" s="611">
        <f>+M228-K228</f>
        <v>-26</v>
      </c>
      <c r="O228" s="807" t="s">
        <v>984</v>
      </c>
      <c r="P228" s="615"/>
      <c r="Q228" s="615"/>
      <c r="R228" s="615"/>
      <c r="S228" s="615"/>
      <c r="T228" s="615"/>
      <c r="U228" s="615"/>
    </row>
    <row r="229" spans="1:21" ht="15.75" customHeight="1" x14ac:dyDescent="0.25">
      <c r="A229" s="791" t="s">
        <v>280</v>
      </c>
      <c r="B229" s="792"/>
      <c r="C229" s="792"/>
      <c r="D229" s="792"/>
      <c r="E229" s="792"/>
      <c r="F229" s="792"/>
      <c r="G229" s="792"/>
      <c r="H229" s="792"/>
      <c r="I229" s="793"/>
      <c r="J229" s="754">
        <v>0</v>
      </c>
      <c r="K229" s="755">
        <v>3096</v>
      </c>
      <c r="L229" s="756">
        <v>0</v>
      </c>
      <c r="M229" s="757">
        <f>+M230</f>
        <v>2955.48</v>
      </c>
      <c r="N229" s="757">
        <f>+N230</f>
        <v>-141.52000000000018</v>
      </c>
      <c r="O229" s="817" t="s">
        <v>984</v>
      </c>
      <c r="P229" s="615"/>
      <c r="Q229" s="615"/>
      <c r="R229" s="615"/>
      <c r="S229" s="615"/>
      <c r="T229" s="615"/>
      <c r="U229" s="615"/>
    </row>
    <row r="230" spans="1:21" ht="13.7" customHeight="1" x14ac:dyDescent="0.25">
      <c r="A230" s="794" t="s">
        <v>0</v>
      </c>
      <c r="B230" s="684"/>
      <c r="C230" s="683" t="s">
        <v>281</v>
      </c>
      <c r="D230" s="729"/>
      <c r="E230" s="729"/>
      <c r="F230" s="729"/>
      <c r="G230" s="729"/>
      <c r="H230" s="729"/>
      <c r="I230" s="730"/>
      <c r="J230" s="686">
        <v>0</v>
      </c>
      <c r="K230" s="686">
        <v>3096</v>
      </c>
      <c r="L230" s="659">
        <v>0</v>
      </c>
      <c r="M230" s="660">
        <f>+M231+M232+M233</f>
        <v>2955.48</v>
      </c>
      <c r="N230" s="660">
        <f>+N231+N232+N233</f>
        <v>-141.52000000000018</v>
      </c>
      <c r="O230" s="808" t="s">
        <v>984</v>
      </c>
      <c r="P230" s="615"/>
      <c r="Q230" s="615"/>
      <c r="R230" s="615"/>
      <c r="S230" s="615"/>
      <c r="T230" s="615"/>
      <c r="U230" s="615"/>
    </row>
    <row r="231" spans="1:21" ht="13.7" customHeight="1" x14ac:dyDescent="0.25">
      <c r="A231" s="712"/>
      <c r="B231" s="674"/>
      <c r="C231" s="746" t="s">
        <v>0</v>
      </c>
      <c r="D231" s="735" t="s">
        <v>559</v>
      </c>
      <c r="E231" s="736"/>
      <c r="F231" s="736"/>
      <c r="G231" s="736"/>
      <c r="H231" s="736"/>
      <c r="I231" s="737"/>
      <c r="J231" s="708">
        <v>0</v>
      </c>
      <c r="K231" s="708">
        <v>57</v>
      </c>
      <c r="L231" s="716">
        <v>0</v>
      </c>
      <c r="M231" s="611">
        <v>56.78</v>
      </c>
      <c r="N231" s="611">
        <f>+M231-K231</f>
        <v>-0.21999999999999886</v>
      </c>
      <c r="O231" s="819" t="s">
        <v>984</v>
      </c>
      <c r="P231" s="615"/>
      <c r="Q231" s="615"/>
      <c r="R231" s="615"/>
      <c r="S231" s="615"/>
      <c r="T231" s="615"/>
      <c r="U231" s="615"/>
    </row>
    <row r="232" spans="1:21" ht="13.7" customHeight="1" x14ac:dyDescent="0.25">
      <c r="A232" s="712"/>
      <c r="B232" s="674"/>
      <c r="C232" s="674"/>
      <c r="D232" s="735" t="s">
        <v>560</v>
      </c>
      <c r="E232" s="736"/>
      <c r="F232" s="736"/>
      <c r="G232" s="736"/>
      <c r="H232" s="736"/>
      <c r="I232" s="737"/>
      <c r="J232" s="708">
        <v>0</v>
      </c>
      <c r="K232" s="708">
        <v>141</v>
      </c>
      <c r="L232" s="716">
        <v>0</v>
      </c>
      <c r="M232" s="611">
        <v>0</v>
      </c>
      <c r="N232" s="611">
        <f>+M232-K232</f>
        <v>-141</v>
      </c>
      <c r="O232" s="819" t="s">
        <v>984</v>
      </c>
      <c r="P232" s="615"/>
      <c r="Q232" s="615"/>
      <c r="R232" s="615"/>
      <c r="S232" s="615"/>
      <c r="T232" s="615"/>
      <c r="U232" s="615"/>
    </row>
    <row r="233" spans="1:21" ht="51.75" customHeight="1" x14ac:dyDescent="0.25">
      <c r="A233" s="712"/>
      <c r="B233" s="674"/>
      <c r="C233" s="674"/>
      <c r="D233" s="735" t="s">
        <v>586</v>
      </c>
      <c r="E233" s="736"/>
      <c r="F233" s="736"/>
      <c r="G233" s="736"/>
      <c r="H233" s="736"/>
      <c r="I233" s="737"/>
      <c r="J233" s="708">
        <v>0</v>
      </c>
      <c r="K233" s="708">
        <v>2899</v>
      </c>
      <c r="L233" s="716">
        <v>0</v>
      </c>
      <c r="M233" s="611">
        <v>2898.7</v>
      </c>
      <c r="N233" s="611">
        <f>+M233-K233</f>
        <v>-0.3000000000001819</v>
      </c>
      <c r="O233" s="819" t="s">
        <v>984</v>
      </c>
      <c r="P233" s="615"/>
      <c r="Q233" s="615"/>
      <c r="R233" s="615"/>
      <c r="S233" s="615"/>
      <c r="T233" s="615"/>
      <c r="U233" s="615"/>
    </row>
    <row r="234" spans="1:21" ht="15.75" customHeight="1" x14ac:dyDescent="0.25">
      <c r="A234" s="791" t="s">
        <v>284</v>
      </c>
      <c r="B234" s="792"/>
      <c r="C234" s="792"/>
      <c r="D234" s="792"/>
      <c r="E234" s="792"/>
      <c r="F234" s="792"/>
      <c r="G234" s="792"/>
      <c r="H234" s="792"/>
      <c r="I234" s="793"/>
      <c r="J234" s="754">
        <v>19631000</v>
      </c>
      <c r="K234" s="755">
        <v>265170</v>
      </c>
      <c r="L234" s="756">
        <v>1.35</v>
      </c>
      <c r="M234" s="757">
        <f>+M235+M239+M242+M244</f>
        <v>5030851.55</v>
      </c>
      <c r="N234" s="757">
        <f>+N235+N239+N242+N244</f>
        <v>4765682</v>
      </c>
      <c r="O234" s="758"/>
      <c r="P234" s="615"/>
      <c r="Q234" s="615"/>
      <c r="R234" s="615"/>
      <c r="S234" s="615"/>
      <c r="T234" s="615"/>
      <c r="U234" s="615"/>
    </row>
    <row r="235" spans="1:21" ht="13.7" customHeight="1" x14ac:dyDescent="0.25">
      <c r="A235" s="795" t="s">
        <v>0</v>
      </c>
      <c r="B235" s="653"/>
      <c r="C235" s="683" t="s">
        <v>285</v>
      </c>
      <c r="D235" s="729"/>
      <c r="E235" s="729"/>
      <c r="F235" s="729"/>
      <c r="G235" s="729"/>
      <c r="H235" s="729"/>
      <c r="I235" s="730"/>
      <c r="J235" s="820">
        <v>19595000</v>
      </c>
      <c r="K235" s="658">
        <v>5802</v>
      </c>
      <c r="L235" s="659">
        <v>0.03</v>
      </c>
      <c r="M235" s="660">
        <f>+M236+M237+M238</f>
        <v>5005802</v>
      </c>
      <c r="N235" s="660">
        <f>+N236+N237+N238</f>
        <v>5000000.45</v>
      </c>
      <c r="O235" s="797"/>
      <c r="P235" s="615"/>
      <c r="Q235" s="615"/>
      <c r="R235" s="615"/>
      <c r="S235" s="615"/>
      <c r="T235" s="615"/>
      <c r="U235" s="615"/>
    </row>
    <row r="236" spans="1:21" ht="52.5" customHeight="1" x14ac:dyDescent="0.25">
      <c r="A236" s="663"/>
      <c r="B236" s="664"/>
      <c r="C236" s="746" t="s">
        <v>0</v>
      </c>
      <c r="D236" s="735" t="s">
        <v>586</v>
      </c>
      <c r="E236" s="736"/>
      <c r="F236" s="736"/>
      <c r="G236" s="736"/>
      <c r="H236" s="736"/>
      <c r="I236" s="737"/>
      <c r="J236" s="720">
        <v>0</v>
      </c>
      <c r="K236" s="718">
        <v>5801.55</v>
      </c>
      <c r="L236" s="716">
        <v>0</v>
      </c>
      <c r="M236" s="611">
        <v>5802</v>
      </c>
      <c r="N236" s="611">
        <f>+M236-K236</f>
        <v>0.4499999999998181</v>
      </c>
      <c r="O236" s="673"/>
      <c r="P236" s="615"/>
      <c r="Q236" s="615"/>
      <c r="R236" s="615"/>
      <c r="S236" s="615"/>
      <c r="T236" s="615"/>
      <c r="U236" s="615"/>
    </row>
    <row r="237" spans="1:21" ht="41.25" customHeight="1" x14ac:dyDescent="0.25">
      <c r="A237" s="663"/>
      <c r="B237" s="664"/>
      <c r="C237" s="674"/>
      <c r="D237" s="735" t="s">
        <v>594</v>
      </c>
      <c r="E237" s="736"/>
      <c r="F237" s="736"/>
      <c r="G237" s="736"/>
      <c r="H237" s="736"/>
      <c r="I237" s="737"/>
      <c r="J237" s="720">
        <v>2000000</v>
      </c>
      <c r="K237" s="718">
        <v>0</v>
      </c>
      <c r="L237" s="716">
        <v>0</v>
      </c>
      <c r="M237" s="611">
        <v>0</v>
      </c>
      <c r="N237" s="611">
        <f>+M237-K237</f>
        <v>0</v>
      </c>
      <c r="O237" s="673"/>
      <c r="P237" s="615"/>
      <c r="Q237" s="615"/>
      <c r="R237" s="615"/>
      <c r="S237" s="615"/>
      <c r="T237" s="615"/>
      <c r="U237" s="615"/>
    </row>
    <row r="238" spans="1:21" ht="261" customHeight="1" x14ac:dyDescent="0.25">
      <c r="A238" s="663"/>
      <c r="B238" s="664"/>
      <c r="C238" s="674"/>
      <c r="D238" s="735" t="s">
        <v>588</v>
      </c>
      <c r="E238" s="736"/>
      <c r="F238" s="736"/>
      <c r="G238" s="736"/>
      <c r="H238" s="736"/>
      <c r="I238" s="737"/>
      <c r="J238" s="720">
        <v>17595000</v>
      </c>
      <c r="K238" s="718">
        <v>0</v>
      </c>
      <c r="L238" s="821">
        <v>0</v>
      </c>
      <c r="M238" s="611">
        <v>5000000</v>
      </c>
      <c r="N238" s="611">
        <f>+M238-K238</f>
        <v>5000000</v>
      </c>
      <c r="O238" s="822" t="s">
        <v>994</v>
      </c>
      <c r="P238" s="615"/>
      <c r="Q238" s="615"/>
      <c r="R238" s="615"/>
      <c r="S238" s="615"/>
      <c r="T238" s="615"/>
      <c r="U238" s="615"/>
    </row>
    <row r="239" spans="1:21" ht="13.7" customHeight="1" x14ac:dyDescent="0.25">
      <c r="A239" s="663"/>
      <c r="B239" s="664"/>
      <c r="C239" s="683" t="s">
        <v>622</v>
      </c>
      <c r="D239" s="729"/>
      <c r="E239" s="729"/>
      <c r="F239" s="729"/>
      <c r="G239" s="729"/>
      <c r="H239" s="729"/>
      <c r="I239" s="730"/>
      <c r="J239" s="657">
        <v>0</v>
      </c>
      <c r="K239" s="658">
        <v>240368</v>
      </c>
      <c r="L239" s="659">
        <v>0</v>
      </c>
      <c r="M239" s="660">
        <f>+M240+M241</f>
        <v>6049.47</v>
      </c>
      <c r="N239" s="660">
        <f>+N240+N241</f>
        <v>-234318.53</v>
      </c>
      <c r="O239" s="797"/>
      <c r="P239" s="615"/>
      <c r="Q239" s="615"/>
      <c r="R239" s="615"/>
      <c r="S239" s="615"/>
      <c r="T239" s="615"/>
      <c r="U239" s="615"/>
    </row>
    <row r="240" spans="1:21" s="753" customFormat="1" ht="13.7" customHeight="1" x14ac:dyDescent="0.25">
      <c r="A240" s="663"/>
      <c r="B240" s="664"/>
      <c r="C240" s="788" t="s">
        <v>0</v>
      </c>
      <c r="D240" s="735" t="s">
        <v>559</v>
      </c>
      <c r="E240" s="736"/>
      <c r="F240" s="736"/>
      <c r="G240" s="736"/>
      <c r="H240" s="736"/>
      <c r="I240" s="737"/>
      <c r="J240" s="718">
        <v>0</v>
      </c>
      <c r="K240" s="823">
        <v>6049</v>
      </c>
      <c r="L240" s="716">
        <v>0</v>
      </c>
      <c r="M240" s="611">
        <v>6049.47</v>
      </c>
      <c r="N240" s="611">
        <f>+M240-K240</f>
        <v>0.47000000000025466</v>
      </c>
      <c r="O240" s="711"/>
      <c r="P240" s="752"/>
      <c r="Q240" s="752"/>
      <c r="R240" s="752"/>
      <c r="S240" s="752"/>
      <c r="T240" s="752"/>
      <c r="U240" s="752"/>
    </row>
    <row r="241" spans="1:21" s="753" customFormat="1" ht="99" customHeight="1" x14ac:dyDescent="0.25">
      <c r="A241" s="663"/>
      <c r="B241" s="664"/>
      <c r="C241" s="740"/>
      <c r="D241" s="735" t="s">
        <v>560</v>
      </c>
      <c r="E241" s="736"/>
      <c r="F241" s="736"/>
      <c r="G241" s="736"/>
      <c r="H241" s="736"/>
      <c r="I241" s="737"/>
      <c r="J241" s="708">
        <v>0</v>
      </c>
      <c r="K241" s="708">
        <v>234319</v>
      </c>
      <c r="L241" s="821">
        <v>0</v>
      </c>
      <c r="M241" s="611">
        <v>0</v>
      </c>
      <c r="N241" s="611">
        <f>+M241-K241</f>
        <v>-234319</v>
      </c>
      <c r="O241" s="824" t="s">
        <v>995</v>
      </c>
      <c r="P241" s="752"/>
      <c r="Q241" s="752"/>
      <c r="R241" s="752"/>
      <c r="S241" s="752"/>
      <c r="T241" s="752"/>
      <c r="U241" s="752"/>
    </row>
    <row r="242" spans="1:21" ht="13.7" customHeight="1" x14ac:dyDescent="0.25">
      <c r="A242" s="663"/>
      <c r="B242" s="664"/>
      <c r="C242" s="683" t="s">
        <v>301</v>
      </c>
      <c r="D242" s="729"/>
      <c r="E242" s="729"/>
      <c r="F242" s="729"/>
      <c r="G242" s="729"/>
      <c r="H242" s="729"/>
      <c r="I242" s="730"/>
      <c r="J242" s="686">
        <v>0</v>
      </c>
      <c r="K242" s="686">
        <v>0</v>
      </c>
      <c r="L242" s="659">
        <v>0</v>
      </c>
      <c r="M242" s="660">
        <f>+M243</f>
        <v>0.08</v>
      </c>
      <c r="N242" s="660">
        <f>+N243</f>
        <v>0.08</v>
      </c>
      <c r="O242" s="797"/>
      <c r="P242" s="615"/>
      <c r="Q242" s="615"/>
      <c r="R242" s="615"/>
      <c r="S242" s="615"/>
      <c r="T242" s="615"/>
      <c r="U242" s="615"/>
    </row>
    <row r="243" spans="1:21" s="753" customFormat="1" ht="13.7" customHeight="1" x14ac:dyDescent="0.25">
      <c r="A243" s="722"/>
      <c r="B243" s="723"/>
      <c r="C243" s="825" t="s">
        <v>0</v>
      </c>
      <c r="D243" s="735" t="s">
        <v>559</v>
      </c>
      <c r="E243" s="736"/>
      <c r="F243" s="736"/>
      <c r="G243" s="736"/>
      <c r="H243" s="736"/>
      <c r="I243" s="737"/>
      <c r="J243" s="708">
        <v>0</v>
      </c>
      <c r="K243" s="708">
        <v>0</v>
      </c>
      <c r="L243" s="716">
        <v>0</v>
      </c>
      <c r="M243" s="611">
        <v>0.08</v>
      </c>
      <c r="N243" s="611">
        <f>+M243-K243</f>
        <v>0.08</v>
      </c>
      <c r="O243" s="711"/>
      <c r="P243" s="752"/>
      <c r="Q243" s="752"/>
      <c r="R243" s="752"/>
      <c r="S243" s="752"/>
      <c r="T243" s="752"/>
      <c r="U243" s="752"/>
    </row>
    <row r="244" spans="1:21" ht="13.7" customHeight="1" x14ac:dyDescent="0.25">
      <c r="A244" s="663"/>
      <c r="B244" s="664"/>
      <c r="C244" s="728" t="s">
        <v>305</v>
      </c>
      <c r="D244" s="729"/>
      <c r="E244" s="729"/>
      <c r="F244" s="729"/>
      <c r="G244" s="729"/>
      <c r="H244" s="729"/>
      <c r="I244" s="730"/>
      <c r="J244" s="686">
        <v>36000</v>
      </c>
      <c r="K244" s="686">
        <v>19000</v>
      </c>
      <c r="L244" s="659">
        <v>52.78</v>
      </c>
      <c r="M244" s="660">
        <f>+M245</f>
        <v>19000</v>
      </c>
      <c r="N244" s="660">
        <f>+N245</f>
        <v>0</v>
      </c>
      <c r="O244" s="797"/>
      <c r="P244" s="615"/>
      <c r="Q244" s="615"/>
      <c r="R244" s="615"/>
      <c r="S244" s="615"/>
      <c r="T244" s="615"/>
      <c r="U244" s="615"/>
    </row>
    <row r="245" spans="1:21" s="753" customFormat="1" ht="42" customHeight="1" x14ac:dyDescent="0.25">
      <c r="A245" s="722"/>
      <c r="B245" s="723"/>
      <c r="C245" s="787" t="s">
        <v>0</v>
      </c>
      <c r="D245" s="735" t="s">
        <v>562</v>
      </c>
      <c r="E245" s="736"/>
      <c r="F245" s="736"/>
      <c r="G245" s="736"/>
      <c r="H245" s="736"/>
      <c r="I245" s="737"/>
      <c r="J245" s="708">
        <v>36000</v>
      </c>
      <c r="K245" s="709">
        <v>19000</v>
      </c>
      <c r="L245" s="716">
        <v>52.78</v>
      </c>
      <c r="M245" s="611">
        <v>19000</v>
      </c>
      <c r="N245" s="611">
        <f>+M245-K245</f>
        <v>0</v>
      </c>
      <c r="O245" s="711"/>
      <c r="P245" s="752"/>
      <c r="Q245" s="752"/>
      <c r="R245" s="752"/>
      <c r="S245" s="752"/>
      <c r="T245" s="752"/>
      <c r="U245" s="752"/>
    </row>
    <row r="246" spans="1:21" ht="15.75" customHeight="1" x14ac:dyDescent="0.25">
      <c r="A246" s="791" t="s">
        <v>310</v>
      </c>
      <c r="B246" s="792"/>
      <c r="C246" s="792"/>
      <c r="D246" s="792"/>
      <c r="E246" s="792"/>
      <c r="F246" s="792"/>
      <c r="G246" s="792"/>
      <c r="H246" s="792"/>
      <c r="I246" s="793"/>
      <c r="J246" s="754">
        <v>1743000</v>
      </c>
      <c r="K246" s="755">
        <v>682285</v>
      </c>
      <c r="L246" s="756">
        <v>39.14</v>
      </c>
      <c r="M246" s="757">
        <f>+M247+M252+M254</f>
        <v>682034.61</v>
      </c>
      <c r="N246" s="757">
        <f>+N247+N252+N254</f>
        <v>-249.93999999999991</v>
      </c>
      <c r="O246" s="758"/>
      <c r="P246" s="615"/>
      <c r="Q246" s="615"/>
      <c r="R246" s="615"/>
      <c r="S246" s="615"/>
      <c r="T246" s="615"/>
      <c r="U246" s="615"/>
    </row>
    <row r="247" spans="1:21" ht="26.25" customHeight="1" x14ac:dyDescent="0.25">
      <c r="A247" s="794" t="s">
        <v>0</v>
      </c>
      <c r="B247" s="684"/>
      <c r="C247" s="683" t="s">
        <v>313</v>
      </c>
      <c r="D247" s="729"/>
      <c r="E247" s="729"/>
      <c r="F247" s="729"/>
      <c r="G247" s="729"/>
      <c r="H247" s="729"/>
      <c r="I247" s="730"/>
      <c r="J247" s="686">
        <v>768000</v>
      </c>
      <c r="K247" s="686">
        <v>281213</v>
      </c>
      <c r="L247" s="659">
        <v>36.619999999999997</v>
      </c>
      <c r="M247" s="660">
        <f>+M248+M249+M250+M251</f>
        <v>281197.46000000002</v>
      </c>
      <c r="N247" s="660">
        <f>+N248+N249+N250+N251</f>
        <v>-16.089999999999947</v>
      </c>
      <c r="O247" s="797"/>
      <c r="P247" s="615"/>
      <c r="Q247" s="615"/>
      <c r="R247" s="615"/>
      <c r="S247" s="615"/>
      <c r="T247" s="615"/>
      <c r="U247" s="615"/>
    </row>
    <row r="248" spans="1:21" s="753" customFormat="1" ht="13.7" customHeight="1" x14ac:dyDescent="0.25">
      <c r="A248" s="712"/>
      <c r="B248" s="674"/>
      <c r="C248" s="787" t="s">
        <v>0</v>
      </c>
      <c r="D248" s="735" t="s">
        <v>560</v>
      </c>
      <c r="E248" s="736"/>
      <c r="F248" s="736"/>
      <c r="G248" s="736"/>
      <c r="H248" s="736"/>
      <c r="I248" s="737"/>
      <c r="J248" s="708">
        <v>0</v>
      </c>
      <c r="K248" s="708">
        <v>1194</v>
      </c>
      <c r="L248" s="716">
        <v>0</v>
      </c>
      <c r="M248" s="611">
        <v>1193.19</v>
      </c>
      <c r="N248" s="611">
        <f>+M248-K248</f>
        <v>-0.80999999999994543</v>
      </c>
      <c r="O248" s="711"/>
      <c r="P248" s="752"/>
      <c r="Q248" s="752"/>
      <c r="R248" s="752"/>
      <c r="S248" s="752"/>
      <c r="T248" s="752"/>
      <c r="U248" s="752"/>
    </row>
    <row r="249" spans="1:21" s="753" customFormat="1" ht="39" customHeight="1" x14ac:dyDescent="0.25">
      <c r="A249" s="726" t="s">
        <v>0</v>
      </c>
      <c r="B249" s="727"/>
      <c r="C249" s="738"/>
      <c r="D249" s="735" t="s">
        <v>562</v>
      </c>
      <c r="E249" s="736"/>
      <c r="F249" s="736"/>
      <c r="G249" s="736"/>
      <c r="H249" s="736"/>
      <c r="I249" s="737"/>
      <c r="J249" s="708">
        <v>768000</v>
      </c>
      <c r="K249" s="708">
        <v>280000</v>
      </c>
      <c r="L249" s="716">
        <v>36.46</v>
      </c>
      <c r="M249" s="762">
        <v>280000</v>
      </c>
      <c r="N249" s="611">
        <f>+M249-K249</f>
        <v>0</v>
      </c>
      <c r="O249" s="711"/>
      <c r="P249" s="752"/>
      <c r="Q249" s="752"/>
      <c r="R249" s="752"/>
      <c r="S249" s="752"/>
      <c r="T249" s="752"/>
      <c r="U249" s="752"/>
    </row>
    <row r="250" spans="1:21" s="753" customFormat="1" ht="27.75" customHeight="1" x14ac:dyDescent="0.25">
      <c r="A250" s="733"/>
      <c r="B250" s="727"/>
      <c r="C250" s="738"/>
      <c r="D250" s="735" t="s">
        <v>563</v>
      </c>
      <c r="E250" s="736"/>
      <c r="F250" s="736"/>
      <c r="G250" s="736"/>
      <c r="H250" s="736"/>
      <c r="I250" s="737"/>
      <c r="J250" s="708">
        <v>0</v>
      </c>
      <c r="K250" s="708">
        <v>5</v>
      </c>
      <c r="L250" s="716">
        <v>0</v>
      </c>
      <c r="M250" s="611">
        <v>4.2699999999999996</v>
      </c>
      <c r="N250" s="611">
        <f>+M250-K250</f>
        <v>-0.73000000000000043</v>
      </c>
      <c r="O250" s="711"/>
      <c r="P250" s="752"/>
      <c r="Q250" s="752"/>
      <c r="R250" s="752"/>
      <c r="S250" s="752"/>
      <c r="T250" s="752"/>
      <c r="U250" s="752"/>
    </row>
    <row r="251" spans="1:21" s="753" customFormat="1" ht="51" customHeight="1" x14ac:dyDescent="0.25">
      <c r="A251" s="733"/>
      <c r="B251" s="727"/>
      <c r="C251" s="738"/>
      <c r="D251" s="735" t="s">
        <v>586</v>
      </c>
      <c r="E251" s="736"/>
      <c r="F251" s="736"/>
      <c r="G251" s="736"/>
      <c r="H251" s="736"/>
      <c r="I251" s="737"/>
      <c r="J251" s="708">
        <v>0</v>
      </c>
      <c r="K251" s="708">
        <v>14.55</v>
      </c>
      <c r="L251" s="716">
        <v>0</v>
      </c>
      <c r="M251" s="611">
        <v>0</v>
      </c>
      <c r="N251" s="611">
        <f>+M251-K251</f>
        <v>-14.55</v>
      </c>
      <c r="O251" s="711"/>
      <c r="P251" s="752"/>
      <c r="Q251" s="752"/>
      <c r="R251" s="752"/>
      <c r="S251" s="752"/>
      <c r="T251" s="752"/>
      <c r="U251" s="752"/>
    </row>
    <row r="252" spans="1:21" ht="13.7" customHeight="1" x14ac:dyDescent="0.25">
      <c r="A252" s="704" t="s">
        <v>0</v>
      </c>
      <c r="B252" s="674"/>
      <c r="C252" s="683" t="s">
        <v>315</v>
      </c>
      <c r="D252" s="729"/>
      <c r="E252" s="729"/>
      <c r="F252" s="729"/>
      <c r="G252" s="729"/>
      <c r="H252" s="729"/>
      <c r="I252" s="730"/>
      <c r="J252" s="686">
        <v>0</v>
      </c>
      <c r="K252" s="686">
        <v>349</v>
      </c>
      <c r="L252" s="659">
        <v>0</v>
      </c>
      <c r="M252" s="660">
        <f>+M253</f>
        <v>349.29</v>
      </c>
      <c r="N252" s="660">
        <f>+N253</f>
        <v>0.29000000000002046</v>
      </c>
      <c r="O252" s="797"/>
      <c r="P252" s="615"/>
      <c r="Q252" s="615"/>
      <c r="R252" s="615"/>
      <c r="S252" s="615"/>
      <c r="T252" s="615"/>
      <c r="U252" s="615"/>
    </row>
    <row r="253" spans="1:21" s="753" customFormat="1" ht="50.25" customHeight="1" x14ac:dyDescent="0.25">
      <c r="A253" s="712"/>
      <c r="B253" s="674"/>
      <c r="C253" s="787" t="s">
        <v>0</v>
      </c>
      <c r="D253" s="735" t="s">
        <v>586</v>
      </c>
      <c r="E253" s="736"/>
      <c r="F253" s="736"/>
      <c r="G253" s="736"/>
      <c r="H253" s="736"/>
      <c r="I253" s="737"/>
      <c r="J253" s="708">
        <v>0</v>
      </c>
      <c r="K253" s="708">
        <v>349</v>
      </c>
      <c r="L253" s="716">
        <v>0</v>
      </c>
      <c r="M253" s="611">
        <v>349.29</v>
      </c>
      <c r="N253" s="611">
        <f>+M253-K253</f>
        <v>0.29000000000002046</v>
      </c>
      <c r="O253" s="711"/>
      <c r="P253" s="752"/>
      <c r="Q253" s="752"/>
      <c r="R253" s="752"/>
      <c r="S253" s="752"/>
      <c r="T253" s="752"/>
      <c r="U253" s="752"/>
    </row>
    <row r="254" spans="1:21" ht="13.7" customHeight="1" x14ac:dyDescent="0.25">
      <c r="A254" s="712"/>
      <c r="B254" s="674"/>
      <c r="C254" s="683" t="s">
        <v>318</v>
      </c>
      <c r="D254" s="729"/>
      <c r="E254" s="729"/>
      <c r="F254" s="729"/>
      <c r="G254" s="729"/>
      <c r="H254" s="729"/>
      <c r="I254" s="730"/>
      <c r="J254" s="686">
        <v>975000</v>
      </c>
      <c r="K254" s="686">
        <v>400722</v>
      </c>
      <c r="L254" s="659">
        <v>41.1</v>
      </c>
      <c r="M254" s="660">
        <f>+M255+M256+M257</f>
        <v>400487.86</v>
      </c>
      <c r="N254" s="660">
        <f>+N255+N256+N257</f>
        <v>-234.14</v>
      </c>
      <c r="O254" s="797"/>
      <c r="P254" s="615"/>
      <c r="Q254" s="615"/>
      <c r="R254" s="615"/>
      <c r="S254" s="615"/>
      <c r="T254" s="615"/>
      <c r="U254" s="615"/>
    </row>
    <row r="255" spans="1:21" s="753" customFormat="1" ht="13.7" customHeight="1" x14ac:dyDescent="0.25">
      <c r="A255" s="712"/>
      <c r="B255" s="674"/>
      <c r="C255" s="788" t="s">
        <v>0</v>
      </c>
      <c r="D255" s="735" t="s">
        <v>559</v>
      </c>
      <c r="E255" s="736"/>
      <c r="F255" s="736"/>
      <c r="G255" s="736"/>
      <c r="H255" s="736"/>
      <c r="I255" s="737"/>
      <c r="J255" s="708">
        <v>0</v>
      </c>
      <c r="K255" s="708">
        <v>690</v>
      </c>
      <c r="L255" s="716">
        <v>0</v>
      </c>
      <c r="M255" s="611">
        <f>241.56+223.3</f>
        <v>464.86</v>
      </c>
      <c r="N255" s="611">
        <f>+M255-K255</f>
        <v>-225.14</v>
      </c>
      <c r="O255" s="711"/>
      <c r="P255" s="752"/>
      <c r="Q255" s="752"/>
      <c r="R255" s="752"/>
      <c r="S255" s="752"/>
      <c r="T255" s="752"/>
      <c r="U255" s="752"/>
    </row>
    <row r="256" spans="1:21" s="753" customFormat="1" ht="13.7" customHeight="1" x14ac:dyDescent="0.25">
      <c r="A256" s="712"/>
      <c r="B256" s="674"/>
      <c r="C256" s="740"/>
      <c r="D256" s="735" t="s">
        <v>560</v>
      </c>
      <c r="E256" s="736"/>
      <c r="F256" s="736"/>
      <c r="G256" s="736"/>
      <c r="H256" s="736"/>
      <c r="I256" s="737"/>
      <c r="J256" s="708">
        <v>0</v>
      </c>
      <c r="K256" s="708">
        <v>32</v>
      </c>
      <c r="L256" s="716">
        <v>0</v>
      </c>
      <c r="M256" s="611">
        <v>23</v>
      </c>
      <c r="N256" s="611">
        <f>+M256-K256</f>
        <v>-9</v>
      </c>
      <c r="O256" s="711"/>
      <c r="P256" s="752"/>
      <c r="Q256" s="752"/>
      <c r="R256" s="752"/>
      <c r="S256" s="752"/>
      <c r="T256" s="752"/>
      <c r="U256" s="752"/>
    </row>
    <row r="257" spans="1:21" s="753" customFormat="1" ht="42.75" customHeight="1" x14ac:dyDescent="0.25">
      <c r="A257" s="712"/>
      <c r="B257" s="674"/>
      <c r="C257" s="740"/>
      <c r="D257" s="735" t="s">
        <v>562</v>
      </c>
      <c r="E257" s="736"/>
      <c r="F257" s="736"/>
      <c r="G257" s="736"/>
      <c r="H257" s="736"/>
      <c r="I257" s="737"/>
      <c r="J257" s="708">
        <v>975000</v>
      </c>
      <c r="K257" s="708">
        <v>400000</v>
      </c>
      <c r="L257" s="716">
        <v>41.03</v>
      </c>
      <c r="M257" s="611">
        <v>400000</v>
      </c>
      <c r="N257" s="611">
        <f>+M257-K257</f>
        <v>0</v>
      </c>
      <c r="O257" s="711"/>
      <c r="P257" s="752"/>
      <c r="Q257" s="752"/>
      <c r="R257" s="752"/>
      <c r="S257" s="752"/>
      <c r="T257" s="752"/>
      <c r="U257" s="752"/>
    </row>
    <row r="258" spans="1:21" ht="15.75" customHeight="1" x14ac:dyDescent="0.25">
      <c r="A258" s="791" t="s">
        <v>320</v>
      </c>
      <c r="B258" s="792"/>
      <c r="C258" s="792"/>
      <c r="D258" s="792"/>
      <c r="E258" s="792"/>
      <c r="F258" s="792"/>
      <c r="G258" s="792"/>
      <c r="H258" s="792"/>
      <c r="I258" s="793"/>
      <c r="J258" s="754">
        <v>10710774</v>
      </c>
      <c r="K258" s="755">
        <v>3211575</v>
      </c>
      <c r="L258" s="756">
        <v>29.98</v>
      </c>
      <c r="M258" s="757">
        <f>+M259+M261+M264+M280</f>
        <v>3204611.0100000002</v>
      </c>
      <c r="N258" s="757">
        <f>+N259+N261+N264+N280</f>
        <v>-6965.5400000000118</v>
      </c>
      <c r="O258" s="758"/>
      <c r="P258" s="615"/>
      <c r="Q258" s="615"/>
      <c r="R258" s="615"/>
      <c r="S258" s="615"/>
      <c r="T258" s="615"/>
      <c r="U258" s="615"/>
    </row>
    <row r="259" spans="1:21" ht="14.25" customHeight="1" x14ac:dyDescent="0.25">
      <c r="A259" s="794" t="s">
        <v>0</v>
      </c>
      <c r="B259" s="684"/>
      <c r="C259" s="683" t="s">
        <v>623</v>
      </c>
      <c r="D259" s="729"/>
      <c r="E259" s="729"/>
      <c r="F259" s="729"/>
      <c r="G259" s="729"/>
      <c r="H259" s="729"/>
      <c r="I259" s="730"/>
      <c r="J259" s="686">
        <v>80000</v>
      </c>
      <c r="K259" s="686">
        <v>0</v>
      </c>
      <c r="L259" s="659">
        <v>0</v>
      </c>
      <c r="M259" s="660">
        <f>+M260</f>
        <v>0</v>
      </c>
      <c r="N259" s="660">
        <f>+N260</f>
        <v>0</v>
      </c>
      <c r="O259" s="797"/>
      <c r="P259" s="615"/>
      <c r="Q259" s="615"/>
      <c r="R259" s="615"/>
      <c r="S259" s="615"/>
      <c r="T259" s="615"/>
      <c r="U259" s="615"/>
    </row>
    <row r="260" spans="1:21" s="753" customFormat="1" ht="13.7" customHeight="1" x14ac:dyDescent="0.25">
      <c r="A260" s="712"/>
      <c r="B260" s="674"/>
      <c r="C260" s="787" t="s">
        <v>0</v>
      </c>
      <c r="D260" s="735" t="s">
        <v>560</v>
      </c>
      <c r="E260" s="736"/>
      <c r="F260" s="736"/>
      <c r="G260" s="736"/>
      <c r="H260" s="736"/>
      <c r="I260" s="737"/>
      <c r="J260" s="708">
        <v>80000</v>
      </c>
      <c r="K260" s="708">
        <v>0</v>
      </c>
      <c r="L260" s="716">
        <v>0</v>
      </c>
      <c r="M260" s="611">
        <v>0</v>
      </c>
      <c r="N260" s="611">
        <f>+M260-K260</f>
        <v>0</v>
      </c>
      <c r="O260" s="711"/>
      <c r="P260" s="752"/>
      <c r="Q260" s="752"/>
      <c r="R260" s="752"/>
      <c r="S260" s="752"/>
      <c r="T260" s="752"/>
      <c r="U260" s="752"/>
    </row>
    <row r="261" spans="1:21" ht="13.7" customHeight="1" x14ac:dyDescent="0.25">
      <c r="A261" s="712"/>
      <c r="B261" s="674"/>
      <c r="C261" s="683" t="s">
        <v>323</v>
      </c>
      <c r="D261" s="729"/>
      <c r="E261" s="729"/>
      <c r="F261" s="729"/>
      <c r="G261" s="729"/>
      <c r="H261" s="729"/>
      <c r="I261" s="730"/>
      <c r="J261" s="686">
        <v>1275955</v>
      </c>
      <c r="K261" s="686">
        <v>233600</v>
      </c>
      <c r="L261" s="659">
        <v>18.309999999999999</v>
      </c>
      <c r="M261" s="660">
        <f>+M262+M263</f>
        <v>233639.47999999998</v>
      </c>
      <c r="N261" s="660">
        <f>+N262+N263</f>
        <v>39.4799999999872</v>
      </c>
      <c r="O261" s="797"/>
      <c r="P261" s="615"/>
      <c r="Q261" s="615"/>
      <c r="R261" s="615"/>
      <c r="S261" s="615"/>
      <c r="T261" s="615"/>
      <c r="U261" s="615"/>
    </row>
    <row r="262" spans="1:21" s="753" customFormat="1" ht="13.7" customHeight="1" x14ac:dyDescent="0.25">
      <c r="A262" s="739" t="s">
        <v>0</v>
      </c>
      <c r="B262" s="740"/>
      <c r="C262" s="740"/>
      <c r="D262" s="735" t="s">
        <v>559</v>
      </c>
      <c r="E262" s="736"/>
      <c r="F262" s="736"/>
      <c r="G262" s="736"/>
      <c r="H262" s="736"/>
      <c r="I262" s="737"/>
      <c r="J262" s="708">
        <v>0</v>
      </c>
      <c r="K262" s="708">
        <v>216</v>
      </c>
      <c r="L262" s="716">
        <v>0</v>
      </c>
      <c r="M262" s="611">
        <v>255.4</v>
      </c>
      <c r="N262" s="611">
        <f>+M262-K262</f>
        <v>39.400000000000006</v>
      </c>
      <c r="O262" s="711"/>
      <c r="P262" s="752"/>
      <c r="Q262" s="752"/>
      <c r="R262" s="752"/>
      <c r="S262" s="752"/>
      <c r="T262" s="752"/>
      <c r="U262" s="752"/>
    </row>
    <row r="263" spans="1:21" s="753" customFormat="1" ht="13.7" customHeight="1" x14ac:dyDescent="0.25">
      <c r="A263" s="745"/>
      <c r="B263" s="740"/>
      <c r="C263" s="740"/>
      <c r="D263" s="735" t="s">
        <v>560</v>
      </c>
      <c r="E263" s="736"/>
      <c r="F263" s="736"/>
      <c r="G263" s="736"/>
      <c r="H263" s="736"/>
      <c r="I263" s="737"/>
      <c r="J263" s="708">
        <v>1275955</v>
      </c>
      <c r="K263" s="708">
        <v>233384</v>
      </c>
      <c r="L263" s="716">
        <v>18.29</v>
      </c>
      <c r="M263" s="611">
        <v>233384.08</v>
      </c>
      <c r="N263" s="611">
        <f>+M263-K263</f>
        <v>7.9999999987194315E-2</v>
      </c>
      <c r="O263" s="711"/>
      <c r="P263" s="752"/>
      <c r="Q263" s="752"/>
      <c r="R263" s="752"/>
      <c r="S263" s="752"/>
      <c r="T263" s="752"/>
      <c r="U263" s="752"/>
    </row>
    <row r="264" spans="1:21" ht="13.7" customHeight="1" x14ac:dyDescent="0.25">
      <c r="A264" s="717" t="s">
        <v>0</v>
      </c>
      <c r="B264" s="664"/>
      <c r="C264" s="683" t="s">
        <v>325</v>
      </c>
      <c r="D264" s="729"/>
      <c r="E264" s="729"/>
      <c r="F264" s="729"/>
      <c r="G264" s="729"/>
      <c r="H264" s="729"/>
      <c r="I264" s="730"/>
      <c r="J264" s="686">
        <v>9354819</v>
      </c>
      <c r="K264" s="686">
        <v>2965222</v>
      </c>
      <c r="L264" s="659">
        <v>31.7</v>
      </c>
      <c r="M264" s="660">
        <f>+M265+M266+M267+M268+M269+M270+M271+M272+M273+M274+M275+M276+M277+M278+M279</f>
        <v>2964497.8000000003</v>
      </c>
      <c r="N264" s="660">
        <f>+N265+N266+N267+N268+N269+N270+N271+N272+N273+N274+N275+N276+N277+N278+N279</f>
        <v>-725.19999999999936</v>
      </c>
      <c r="O264" s="797"/>
      <c r="P264" s="615"/>
      <c r="Q264" s="615"/>
      <c r="R264" s="615"/>
      <c r="S264" s="615"/>
      <c r="T264" s="615"/>
      <c r="U264" s="615"/>
    </row>
    <row r="265" spans="1:21" s="753" customFormat="1" ht="24.95" customHeight="1" x14ac:dyDescent="0.25">
      <c r="A265" s="663"/>
      <c r="B265" s="664"/>
      <c r="C265" s="734" t="s">
        <v>0</v>
      </c>
      <c r="D265" s="735" t="s">
        <v>597</v>
      </c>
      <c r="E265" s="736"/>
      <c r="F265" s="736"/>
      <c r="G265" s="736"/>
      <c r="H265" s="736"/>
      <c r="I265" s="737"/>
      <c r="J265" s="708">
        <v>0</v>
      </c>
      <c r="K265" s="708">
        <v>573</v>
      </c>
      <c r="L265" s="716">
        <v>0</v>
      </c>
      <c r="M265" s="611">
        <v>570.23</v>
      </c>
      <c r="N265" s="611">
        <f t="shared" ref="N265:N279" si="8">+M265-K265</f>
        <v>-2.7699999999999818</v>
      </c>
      <c r="O265" s="711"/>
      <c r="P265" s="752"/>
      <c r="Q265" s="752"/>
      <c r="R265" s="752"/>
      <c r="S265" s="752"/>
      <c r="T265" s="752"/>
      <c r="U265" s="752"/>
    </row>
    <row r="266" spans="1:21" s="753" customFormat="1" ht="24.95" customHeight="1" x14ac:dyDescent="0.25">
      <c r="A266" s="663"/>
      <c r="B266" s="664"/>
      <c r="C266" s="738"/>
      <c r="D266" s="735" t="s">
        <v>624</v>
      </c>
      <c r="E266" s="736"/>
      <c r="F266" s="736"/>
      <c r="G266" s="736"/>
      <c r="H266" s="736"/>
      <c r="I266" s="737"/>
      <c r="J266" s="708">
        <v>9627</v>
      </c>
      <c r="K266" s="708">
        <v>9629</v>
      </c>
      <c r="L266" s="716">
        <v>100.02</v>
      </c>
      <c r="M266" s="611">
        <v>9626.4500000000007</v>
      </c>
      <c r="N266" s="611">
        <f t="shared" si="8"/>
        <v>-2.5499999999992724</v>
      </c>
      <c r="O266" s="711"/>
      <c r="P266" s="752"/>
      <c r="Q266" s="752"/>
      <c r="R266" s="752"/>
      <c r="S266" s="752"/>
      <c r="T266" s="752"/>
      <c r="U266" s="752"/>
    </row>
    <row r="267" spans="1:21" s="753" customFormat="1" ht="24.95" customHeight="1" x14ac:dyDescent="0.25">
      <c r="A267" s="663"/>
      <c r="B267" s="664"/>
      <c r="C267" s="738"/>
      <c r="D267" s="735" t="s">
        <v>625</v>
      </c>
      <c r="E267" s="736"/>
      <c r="F267" s="736"/>
      <c r="G267" s="736"/>
      <c r="H267" s="736"/>
      <c r="I267" s="737"/>
      <c r="J267" s="708">
        <v>1699</v>
      </c>
      <c r="K267" s="708">
        <v>1699</v>
      </c>
      <c r="L267" s="716">
        <v>100.01</v>
      </c>
      <c r="M267" s="611">
        <v>1698.78</v>
      </c>
      <c r="N267" s="611">
        <f t="shared" si="8"/>
        <v>-0.22000000000002728</v>
      </c>
      <c r="O267" s="711"/>
      <c r="P267" s="752"/>
      <c r="Q267" s="752"/>
      <c r="R267" s="752"/>
      <c r="S267" s="752"/>
      <c r="T267" s="752"/>
      <c r="U267" s="752"/>
    </row>
    <row r="268" spans="1:21" s="753" customFormat="1" ht="13.7" customHeight="1" x14ac:dyDescent="0.25">
      <c r="A268" s="663"/>
      <c r="B268" s="664"/>
      <c r="C268" s="738"/>
      <c r="D268" s="735" t="s">
        <v>581</v>
      </c>
      <c r="E268" s="736"/>
      <c r="F268" s="736"/>
      <c r="G268" s="736"/>
      <c r="H268" s="736"/>
      <c r="I268" s="737"/>
      <c r="J268" s="708">
        <v>0</v>
      </c>
      <c r="K268" s="708">
        <v>4400</v>
      </c>
      <c r="L268" s="716">
        <v>0</v>
      </c>
      <c r="M268" s="611">
        <v>4400</v>
      </c>
      <c r="N268" s="611">
        <f t="shared" si="8"/>
        <v>0</v>
      </c>
      <c r="O268" s="711"/>
      <c r="P268" s="752"/>
      <c r="Q268" s="752"/>
      <c r="R268" s="752"/>
      <c r="S268" s="752"/>
      <c r="T268" s="752"/>
      <c r="U268" s="752"/>
    </row>
    <row r="269" spans="1:21" s="753" customFormat="1" ht="41.25" customHeight="1" x14ac:dyDescent="0.25">
      <c r="A269" s="663"/>
      <c r="B269" s="664"/>
      <c r="C269" s="738"/>
      <c r="D269" s="735" t="s">
        <v>589</v>
      </c>
      <c r="E269" s="736"/>
      <c r="F269" s="736"/>
      <c r="G269" s="736"/>
      <c r="H269" s="736"/>
      <c r="I269" s="737"/>
      <c r="J269" s="708">
        <v>7000</v>
      </c>
      <c r="K269" s="708">
        <v>2809</v>
      </c>
      <c r="L269" s="716">
        <v>40.130000000000003</v>
      </c>
      <c r="M269" s="611">
        <v>2809</v>
      </c>
      <c r="N269" s="611">
        <f t="shared" si="8"/>
        <v>0</v>
      </c>
      <c r="O269" s="711"/>
      <c r="P269" s="752"/>
      <c r="Q269" s="752"/>
      <c r="R269" s="752"/>
      <c r="S269" s="752"/>
      <c r="T269" s="752"/>
      <c r="U269" s="752"/>
    </row>
    <row r="270" spans="1:21" s="753" customFormat="1" ht="30.75" customHeight="1" x14ac:dyDescent="0.25">
      <c r="A270" s="663"/>
      <c r="B270" s="664"/>
      <c r="C270" s="738"/>
      <c r="D270" s="735" t="s">
        <v>626</v>
      </c>
      <c r="E270" s="736"/>
      <c r="F270" s="736"/>
      <c r="G270" s="736"/>
      <c r="H270" s="736"/>
      <c r="I270" s="737"/>
      <c r="J270" s="708">
        <v>0</v>
      </c>
      <c r="K270" s="709">
        <v>1048</v>
      </c>
      <c r="L270" s="716">
        <v>0</v>
      </c>
      <c r="M270" s="611"/>
      <c r="N270" s="611">
        <f t="shared" si="8"/>
        <v>-1048</v>
      </c>
      <c r="O270" s="695" t="s">
        <v>996</v>
      </c>
      <c r="P270" s="752"/>
      <c r="Q270" s="752"/>
      <c r="R270" s="752"/>
      <c r="S270" s="752"/>
      <c r="T270" s="752"/>
      <c r="U270" s="752"/>
    </row>
    <row r="271" spans="1:21" s="753" customFormat="1" ht="13.7" customHeight="1" x14ac:dyDescent="0.25">
      <c r="A271" s="663"/>
      <c r="B271" s="664"/>
      <c r="C271" s="738"/>
      <c r="D271" s="735" t="s">
        <v>559</v>
      </c>
      <c r="E271" s="736"/>
      <c r="F271" s="736"/>
      <c r="G271" s="736"/>
      <c r="H271" s="736"/>
      <c r="I271" s="737"/>
      <c r="J271" s="708">
        <v>0</v>
      </c>
      <c r="K271" s="708">
        <v>737</v>
      </c>
      <c r="L271" s="716">
        <v>0</v>
      </c>
      <c r="M271" s="611">
        <v>929.03</v>
      </c>
      <c r="N271" s="611">
        <f t="shared" si="8"/>
        <v>192.02999999999997</v>
      </c>
      <c r="O271" s="711"/>
      <c r="P271" s="752"/>
      <c r="Q271" s="752"/>
      <c r="R271" s="752"/>
      <c r="S271" s="752"/>
      <c r="T271" s="752"/>
      <c r="U271" s="752"/>
    </row>
    <row r="272" spans="1:21" s="753" customFormat="1" ht="13.7" customHeight="1" x14ac:dyDescent="0.25">
      <c r="A272" s="663"/>
      <c r="B272" s="664"/>
      <c r="C272" s="738"/>
      <c r="D272" s="735" t="s">
        <v>573</v>
      </c>
      <c r="E272" s="736"/>
      <c r="F272" s="736"/>
      <c r="G272" s="736"/>
      <c r="H272" s="736"/>
      <c r="I272" s="737"/>
      <c r="J272" s="708">
        <v>0</v>
      </c>
      <c r="K272" s="708">
        <v>2120</v>
      </c>
      <c r="L272" s="716">
        <v>0</v>
      </c>
      <c r="M272" s="611">
        <v>1208.54</v>
      </c>
      <c r="N272" s="611">
        <f t="shared" si="8"/>
        <v>-911.46</v>
      </c>
      <c r="O272" s="711"/>
      <c r="P272" s="752"/>
      <c r="Q272" s="752"/>
      <c r="R272" s="752"/>
      <c r="S272" s="752"/>
      <c r="T272" s="752"/>
      <c r="U272" s="752"/>
    </row>
    <row r="273" spans="1:21" s="753" customFormat="1" ht="13.7" customHeight="1" x14ac:dyDescent="0.25">
      <c r="A273" s="663"/>
      <c r="B273" s="664"/>
      <c r="C273" s="738"/>
      <c r="D273" s="735" t="s">
        <v>560</v>
      </c>
      <c r="E273" s="736"/>
      <c r="F273" s="736"/>
      <c r="G273" s="736"/>
      <c r="H273" s="736"/>
      <c r="I273" s="737"/>
      <c r="J273" s="708">
        <v>0</v>
      </c>
      <c r="K273" s="708">
        <v>1807</v>
      </c>
      <c r="L273" s="716">
        <v>0</v>
      </c>
      <c r="M273" s="611">
        <v>1806.89</v>
      </c>
      <c r="N273" s="611">
        <f t="shared" si="8"/>
        <v>-0.10999999999989996</v>
      </c>
      <c r="O273" s="711"/>
      <c r="P273" s="752"/>
      <c r="Q273" s="752"/>
      <c r="R273" s="752"/>
      <c r="S273" s="752"/>
      <c r="T273" s="752"/>
      <c r="U273" s="752"/>
    </row>
    <row r="274" spans="1:21" s="753" customFormat="1" ht="41.25" customHeight="1" x14ac:dyDescent="0.25">
      <c r="A274" s="663"/>
      <c r="B274" s="664"/>
      <c r="C274" s="738"/>
      <c r="D274" s="735" t="s">
        <v>583</v>
      </c>
      <c r="E274" s="736"/>
      <c r="F274" s="736"/>
      <c r="G274" s="736"/>
      <c r="H274" s="736"/>
      <c r="I274" s="737"/>
      <c r="J274" s="708">
        <v>9134000</v>
      </c>
      <c r="K274" s="709">
        <v>2860000</v>
      </c>
      <c r="L274" s="716">
        <v>31.31</v>
      </c>
      <c r="M274" s="611">
        <v>2860000</v>
      </c>
      <c r="N274" s="611">
        <f t="shared" si="8"/>
        <v>0</v>
      </c>
      <c r="O274" s="711"/>
      <c r="P274" s="752"/>
      <c r="Q274" s="752"/>
      <c r="R274" s="752"/>
      <c r="S274" s="752"/>
      <c r="T274" s="752"/>
      <c r="U274" s="752"/>
    </row>
    <row r="275" spans="1:21" s="753" customFormat="1" ht="42" customHeight="1" x14ac:dyDescent="0.25">
      <c r="A275" s="789" t="s">
        <v>0</v>
      </c>
      <c r="B275" s="790"/>
      <c r="C275" s="760"/>
      <c r="D275" s="735" t="s">
        <v>584</v>
      </c>
      <c r="E275" s="736"/>
      <c r="F275" s="736"/>
      <c r="G275" s="736"/>
      <c r="H275" s="736"/>
      <c r="I275" s="737"/>
      <c r="J275" s="708">
        <v>143550</v>
      </c>
      <c r="K275" s="708">
        <v>71775</v>
      </c>
      <c r="L275" s="710">
        <v>50</v>
      </c>
      <c r="M275" s="611">
        <v>71775</v>
      </c>
      <c r="N275" s="611">
        <f t="shared" si="8"/>
        <v>0</v>
      </c>
      <c r="O275" s="711"/>
      <c r="P275" s="752"/>
      <c r="Q275" s="752"/>
      <c r="R275" s="752"/>
      <c r="S275" s="752"/>
      <c r="T275" s="752"/>
      <c r="U275" s="752"/>
    </row>
    <row r="276" spans="1:21" s="753" customFormat="1" ht="40.5" customHeight="1" x14ac:dyDescent="0.25">
      <c r="A276" s="733"/>
      <c r="B276" s="727"/>
      <c r="C276" s="738"/>
      <c r="D276" s="735" t="s">
        <v>562</v>
      </c>
      <c r="E276" s="736"/>
      <c r="F276" s="736"/>
      <c r="G276" s="736"/>
      <c r="H276" s="736"/>
      <c r="I276" s="737"/>
      <c r="J276" s="708">
        <v>1000</v>
      </c>
      <c r="K276" s="708">
        <v>250</v>
      </c>
      <c r="L276" s="716">
        <v>25</v>
      </c>
      <c r="M276" s="611">
        <v>250</v>
      </c>
      <c r="N276" s="611">
        <f t="shared" si="8"/>
        <v>0</v>
      </c>
      <c r="O276" s="711"/>
      <c r="P276" s="752"/>
      <c r="Q276" s="752"/>
      <c r="R276" s="752"/>
      <c r="S276" s="752"/>
      <c r="T276" s="752"/>
      <c r="U276" s="752"/>
    </row>
    <row r="277" spans="1:21" s="753" customFormat="1" ht="54" customHeight="1" x14ac:dyDescent="0.25">
      <c r="A277" s="733"/>
      <c r="B277" s="727"/>
      <c r="C277" s="738"/>
      <c r="D277" s="735" t="s">
        <v>603</v>
      </c>
      <c r="E277" s="736"/>
      <c r="F277" s="736"/>
      <c r="G277" s="736"/>
      <c r="H277" s="736"/>
      <c r="I277" s="737"/>
      <c r="J277" s="708">
        <v>9188</v>
      </c>
      <c r="K277" s="708">
        <v>7591</v>
      </c>
      <c r="L277" s="716">
        <v>82.62</v>
      </c>
      <c r="M277" s="611">
        <v>7591.2</v>
      </c>
      <c r="N277" s="611">
        <f t="shared" si="8"/>
        <v>0.1999999999998181</v>
      </c>
      <c r="O277" s="711"/>
      <c r="P277" s="752"/>
      <c r="Q277" s="752"/>
      <c r="R277" s="752"/>
      <c r="S277" s="752"/>
      <c r="T277" s="752"/>
      <c r="U277" s="752"/>
    </row>
    <row r="278" spans="1:21" s="753" customFormat="1" ht="51" customHeight="1" x14ac:dyDescent="0.25">
      <c r="A278" s="733"/>
      <c r="B278" s="727"/>
      <c r="C278" s="738"/>
      <c r="D278" s="735" t="s">
        <v>604</v>
      </c>
      <c r="E278" s="736"/>
      <c r="F278" s="736"/>
      <c r="G278" s="736"/>
      <c r="H278" s="736"/>
      <c r="I278" s="737"/>
      <c r="J278" s="708">
        <v>3755</v>
      </c>
      <c r="K278" s="708">
        <v>785</v>
      </c>
      <c r="L278" s="716">
        <v>20.9</v>
      </c>
      <c r="M278" s="611">
        <v>1832.68</v>
      </c>
      <c r="N278" s="611">
        <f t="shared" si="8"/>
        <v>1047.68</v>
      </c>
      <c r="O278" s="695" t="s">
        <v>996</v>
      </c>
      <c r="P278" s="752"/>
      <c r="Q278" s="752"/>
      <c r="R278" s="752"/>
      <c r="S278" s="752"/>
      <c r="T278" s="752"/>
      <c r="U278" s="752"/>
    </row>
    <row r="279" spans="1:21" s="753" customFormat="1" ht="41.25" customHeight="1" x14ac:dyDescent="0.25">
      <c r="A279" s="733"/>
      <c r="B279" s="727"/>
      <c r="C279" s="738"/>
      <c r="D279" s="735" t="s">
        <v>617</v>
      </c>
      <c r="E279" s="736"/>
      <c r="F279" s="736"/>
      <c r="G279" s="736"/>
      <c r="H279" s="736"/>
      <c r="I279" s="737"/>
      <c r="J279" s="708">
        <v>45000</v>
      </c>
      <c r="K279" s="708">
        <v>0</v>
      </c>
      <c r="L279" s="716">
        <v>0</v>
      </c>
      <c r="M279" s="611">
        <v>0</v>
      </c>
      <c r="N279" s="611">
        <f t="shared" si="8"/>
        <v>0</v>
      </c>
      <c r="O279" s="711"/>
      <c r="P279" s="752"/>
      <c r="Q279" s="752"/>
      <c r="R279" s="752"/>
      <c r="S279" s="752"/>
      <c r="T279" s="752"/>
      <c r="U279" s="752"/>
    </row>
    <row r="280" spans="1:21" ht="13.7" customHeight="1" x14ac:dyDescent="0.25">
      <c r="A280" s="704" t="s">
        <v>0</v>
      </c>
      <c r="B280" s="674"/>
      <c r="C280" s="683" t="s">
        <v>332</v>
      </c>
      <c r="D280" s="729"/>
      <c r="E280" s="729"/>
      <c r="F280" s="729"/>
      <c r="G280" s="729"/>
      <c r="H280" s="729"/>
      <c r="I280" s="730"/>
      <c r="J280" s="686">
        <v>0</v>
      </c>
      <c r="K280" s="686">
        <v>12752</v>
      </c>
      <c r="L280" s="659">
        <v>0</v>
      </c>
      <c r="M280" s="660">
        <f>+M281+M282</f>
        <v>6473.73</v>
      </c>
      <c r="N280" s="660">
        <f>+N281+N282</f>
        <v>-6279.82</v>
      </c>
      <c r="O280" s="797"/>
      <c r="P280" s="615"/>
      <c r="Q280" s="615"/>
      <c r="R280" s="615"/>
      <c r="S280" s="615"/>
      <c r="T280" s="615"/>
      <c r="U280" s="615"/>
    </row>
    <row r="281" spans="1:21" s="753" customFormat="1" ht="44.25" customHeight="1" x14ac:dyDescent="0.25">
      <c r="A281" s="712"/>
      <c r="B281" s="674"/>
      <c r="C281" s="788" t="s">
        <v>0</v>
      </c>
      <c r="D281" s="735" t="s">
        <v>559</v>
      </c>
      <c r="E281" s="736"/>
      <c r="F281" s="736"/>
      <c r="G281" s="736"/>
      <c r="H281" s="736"/>
      <c r="I281" s="737"/>
      <c r="J281" s="708">
        <v>0</v>
      </c>
      <c r="K281" s="708">
        <v>1635</v>
      </c>
      <c r="L281" s="716">
        <v>0</v>
      </c>
      <c r="M281" s="611">
        <v>439.12</v>
      </c>
      <c r="N281" s="611">
        <f>+M281-K281</f>
        <v>-1195.8800000000001</v>
      </c>
      <c r="O281" s="695" t="s">
        <v>997</v>
      </c>
      <c r="P281" s="752"/>
      <c r="Q281" s="752"/>
      <c r="R281" s="752"/>
      <c r="S281" s="752"/>
      <c r="T281" s="752"/>
      <c r="U281" s="752"/>
    </row>
    <row r="282" spans="1:21" s="753" customFormat="1" ht="30" customHeight="1" x14ac:dyDescent="0.25">
      <c r="A282" s="712"/>
      <c r="B282" s="674"/>
      <c r="C282" s="740"/>
      <c r="D282" s="735" t="s">
        <v>573</v>
      </c>
      <c r="E282" s="736"/>
      <c r="F282" s="736"/>
      <c r="G282" s="736"/>
      <c r="H282" s="736"/>
      <c r="I282" s="737"/>
      <c r="J282" s="708">
        <v>0</v>
      </c>
      <c r="K282" s="708">
        <v>11118.55</v>
      </c>
      <c r="L282" s="716">
        <v>0</v>
      </c>
      <c r="M282" s="611">
        <v>6034.61</v>
      </c>
      <c r="N282" s="611">
        <f>+M282-K282</f>
        <v>-5083.9399999999996</v>
      </c>
      <c r="O282" s="695" t="s">
        <v>972</v>
      </c>
      <c r="P282" s="752"/>
      <c r="Q282" s="752"/>
      <c r="R282" s="752"/>
      <c r="S282" s="752"/>
      <c r="T282" s="752"/>
      <c r="U282" s="752"/>
    </row>
    <row r="283" spans="1:21" ht="15.75" customHeight="1" x14ac:dyDescent="0.25">
      <c r="A283" s="791" t="s">
        <v>348</v>
      </c>
      <c r="B283" s="792"/>
      <c r="C283" s="792"/>
      <c r="D283" s="792"/>
      <c r="E283" s="792"/>
      <c r="F283" s="792"/>
      <c r="G283" s="792"/>
      <c r="H283" s="792"/>
      <c r="I283" s="793"/>
      <c r="J283" s="754">
        <v>0</v>
      </c>
      <c r="K283" s="755">
        <v>462</v>
      </c>
      <c r="L283" s="826">
        <v>0</v>
      </c>
      <c r="M283" s="757">
        <f>+M284</f>
        <v>257.79000000000002</v>
      </c>
      <c r="N283" s="757">
        <f>+N284</f>
        <v>-204.20999999999998</v>
      </c>
      <c r="O283" s="758"/>
      <c r="P283" s="615"/>
      <c r="Q283" s="615"/>
      <c r="R283" s="615"/>
      <c r="S283" s="615"/>
      <c r="T283" s="615"/>
      <c r="U283" s="615"/>
    </row>
    <row r="284" spans="1:21" ht="13.7" customHeight="1" x14ac:dyDescent="0.25">
      <c r="A284" s="794" t="s">
        <v>0</v>
      </c>
      <c r="B284" s="684"/>
      <c r="C284" s="683" t="s">
        <v>349</v>
      </c>
      <c r="D284" s="729"/>
      <c r="E284" s="729"/>
      <c r="F284" s="729"/>
      <c r="G284" s="729"/>
      <c r="H284" s="729"/>
      <c r="I284" s="730"/>
      <c r="J284" s="657">
        <v>0</v>
      </c>
      <c r="K284" s="658">
        <v>462</v>
      </c>
      <c r="L284" s="659">
        <v>0</v>
      </c>
      <c r="M284" s="660">
        <f>+M285</f>
        <v>257.79000000000002</v>
      </c>
      <c r="N284" s="660">
        <f>+N285</f>
        <v>-204.20999999999998</v>
      </c>
      <c r="O284" s="797"/>
      <c r="P284" s="615"/>
      <c r="Q284" s="615"/>
      <c r="R284" s="615"/>
      <c r="S284" s="615"/>
      <c r="T284" s="615"/>
      <c r="U284" s="615"/>
    </row>
    <row r="285" spans="1:21" s="753" customFormat="1" ht="13.7" customHeight="1" x14ac:dyDescent="0.25">
      <c r="A285" s="712"/>
      <c r="B285" s="674"/>
      <c r="C285" s="748" t="s">
        <v>0</v>
      </c>
      <c r="D285" s="735" t="s">
        <v>559</v>
      </c>
      <c r="E285" s="736"/>
      <c r="F285" s="736"/>
      <c r="G285" s="736"/>
      <c r="H285" s="736"/>
      <c r="I285" s="737"/>
      <c r="J285" s="720">
        <v>0</v>
      </c>
      <c r="K285" s="718">
        <v>462</v>
      </c>
      <c r="L285" s="716">
        <v>0</v>
      </c>
      <c r="M285" s="611">
        <v>257.79000000000002</v>
      </c>
      <c r="N285" s="611">
        <f>+M285-K285</f>
        <v>-204.20999999999998</v>
      </c>
      <c r="O285" s="711"/>
      <c r="P285" s="752"/>
      <c r="Q285" s="752"/>
      <c r="R285" s="752"/>
      <c r="S285" s="752"/>
      <c r="T285" s="752"/>
      <c r="U285" s="752"/>
    </row>
    <row r="286" spans="1:21" s="565" customFormat="1" ht="15.75" customHeight="1" x14ac:dyDescent="0.25">
      <c r="A286" s="791" t="s">
        <v>359</v>
      </c>
      <c r="B286" s="792"/>
      <c r="C286" s="792"/>
      <c r="D286" s="792"/>
      <c r="E286" s="792"/>
      <c r="F286" s="792"/>
      <c r="G286" s="792"/>
      <c r="H286" s="792"/>
      <c r="I286" s="793"/>
      <c r="J286" s="754">
        <v>545200</v>
      </c>
      <c r="K286" s="755">
        <v>3640</v>
      </c>
      <c r="L286" s="756">
        <v>0.67</v>
      </c>
      <c r="M286" s="757">
        <f>+M287+M289+M292+M296+M299</f>
        <v>3640.3199999999997</v>
      </c>
      <c r="N286" s="757">
        <f>+N287+N289+N292+N296+N299</f>
        <v>0</v>
      </c>
      <c r="O286" s="758"/>
      <c r="P286" s="801"/>
      <c r="Q286" s="801"/>
      <c r="R286" s="801"/>
      <c r="S286" s="801"/>
      <c r="T286" s="801"/>
      <c r="U286" s="801"/>
    </row>
    <row r="287" spans="1:21" ht="13.7" customHeight="1" x14ac:dyDescent="0.25">
      <c r="A287" s="795" t="s">
        <v>0</v>
      </c>
      <c r="B287" s="653"/>
      <c r="C287" s="683" t="s">
        <v>362</v>
      </c>
      <c r="D287" s="729"/>
      <c r="E287" s="729"/>
      <c r="F287" s="729"/>
      <c r="G287" s="729"/>
      <c r="H287" s="729"/>
      <c r="I287" s="730"/>
      <c r="J287" s="657">
        <v>100000</v>
      </c>
      <c r="K287" s="658">
        <v>0</v>
      </c>
      <c r="L287" s="659">
        <v>0</v>
      </c>
      <c r="M287" s="660">
        <f>+M288</f>
        <v>0</v>
      </c>
      <c r="N287" s="660">
        <f>+N288</f>
        <v>0</v>
      </c>
      <c r="O287" s="797"/>
      <c r="P287" s="615"/>
      <c r="Q287" s="615"/>
      <c r="R287" s="615"/>
      <c r="S287" s="615"/>
      <c r="T287" s="615"/>
      <c r="U287" s="615"/>
    </row>
    <row r="288" spans="1:21" s="828" customFormat="1" ht="42" customHeight="1" x14ac:dyDescent="0.25">
      <c r="A288" s="663"/>
      <c r="B288" s="664"/>
      <c r="C288" s="787" t="s">
        <v>0</v>
      </c>
      <c r="D288" s="735" t="s">
        <v>562</v>
      </c>
      <c r="E288" s="736"/>
      <c r="F288" s="736"/>
      <c r="G288" s="736"/>
      <c r="H288" s="736"/>
      <c r="I288" s="737"/>
      <c r="J288" s="720">
        <v>100000</v>
      </c>
      <c r="K288" s="718">
        <v>0</v>
      </c>
      <c r="L288" s="716">
        <v>0</v>
      </c>
      <c r="M288" s="611">
        <v>0</v>
      </c>
      <c r="N288" s="611">
        <f>+M288-K288</f>
        <v>0</v>
      </c>
      <c r="O288" s="711"/>
      <c r="P288" s="827"/>
      <c r="Q288" s="827"/>
      <c r="R288" s="827"/>
      <c r="S288" s="827"/>
      <c r="T288" s="827"/>
      <c r="U288" s="827"/>
    </row>
    <row r="289" spans="1:21" s="565" customFormat="1" ht="13.7" customHeight="1" x14ac:dyDescent="0.25">
      <c r="A289" s="663"/>
      <c r="B289" s="664"/>
      <c r="C289" s="683" t="s">
        <v>364</v>
      </c>
      <c r="D289" s="729"/>
      <c r="E289" s="729"/>
      <c r="F289" s="729"/>
      <c r="G289" s="729"/>
      <c r="H289" s="729"/>
      <c r="I289" s="730"/>
      <c r="J289" s="686">
        <v>410000</v>
      </c>
      <c r="K289" s="829">
        <v>0</v>
      </c>
      <c r="L289" s="659">
        <v>0</v>
      </c>
      <c r="M289" s="660">
        <f>+M290+M291</f>
        <v>0</v>
      </c>
      <c r="N289" s="660">
        <f>+N290+N291</f>
        <v>0</v>
      </c>
      <c r="O289" s="797"/>
      <c r="P289" s="801"/>
      <c r="Q289" s="801"/>
      <c r="R289" s="801"/>
      <c r="S289" s="801"/>
      <c r="T289" s="801"/>
      <c r="U289" s="801"/>
    </row>
    <row r="290" spans="1:21" s="828" customFormat="1" ht="40.5" customHeight="1" x14ac:dyDescent="0.25">
      <c r="A290" s="663"/>
      <c r="B290" s="664"/>
      <c r="C290" s="788" t="s">
        <v>0</v>
      </c>
      <c r="D290" s="735" t="s">
        <v>562</v>
      </c>
      <c r="E290" s="736"/>
      <c r="F290" s="736"/>
      <c r="G290" s="736"/>
      <c r="H290" s="736"/>
      <c r="I290" s="737"/>
      <c r="J290" s="708">
        <v>100000</v>
      </c>
      <c r="K290" s="708">
        <v>0</v>
      </c>
      <c r="L290" s="716">
        <v>0</v>
      </c>
      <c r="M290" s="611">
        <v>0</v>
      </c>
      <c r="N290" s="611">
        <f>+M290-K290</f>
        <v>0</v>
      </c>
      <c r="O290" s="711"/>
      <c r="P290" s="827"/>
      <c r="Q290" s="827"/>
      <c r="R290" s="827"/>
      <c r="S290" s="827"/>
      <c r="T290" s="827"/>
      <c r="U290" s="827"/>
    </row>
    <row r="291" spans="1:21" s="828" customFormat="1" ht="39.75" customHeight="1" x14ac:dyDescent="0.25">
      <c r="A291" s="663"/>
      <c r="B291" s="664"/>
      <c r="C291" s="740"/>
      <c r="D291" s="735" t="s">
        <v>627</v>
      </c>
      <c r="E291" s="736"/>
      <c r="F291" s="736"/>
      <c r="G291" s="736"/>
      <c r="H291" s="736"/>
      <c r="I291" s="737"/>
      <c r="J291" s="708">
        <v>310000</v>
      </c>
      <c r="K291" s="708">
        <v>0</v>
      </c>
      <c r="L291" s="716">
        <v>0</v>
      </c>
      <c r="M291" s="611">
        <v>0</v>
      </c>
      <c r="N291" s="611">
        <f>+M291-K291</f>
        <v>0</v>
      </c>
      <c r="O291" s="711"/>
      <c r="P291" s="827"/>
      <c r="Q291" s="827"/>
      <c r="R291" s="827"/>
      <c r="S291" s="827"/>
      <c r="T291" s="827"/>
      <c r="U291" s="827"/>
    </row>
    <row r="292" spans="1:21" s="565" customFormat="1" ht="24.95" customHeight="1" x14ac:dyDescent="0.25">
      <c r="A292" s="663"/>
      <c r="B292" s="664"/>
      <c r="C292" s="683" t="s">
        <v>628</v>
      </c>
      <c r="D292" s="729"/>
      <c r="E292" s="729"/>
      <c r="F292" s="729"/>
      <c r="G292" s="729"/>
      <c r="H292" s="729"/>
      <c r="I292" s="730"/>
      <c r="J292" s="686">
        <v>20150</v>
      </c>
      <c r="K292" s="686">
        <v>3640</v>
      </c>
      <c r="L292" s="659">
        <v>18.07</v>
      </c>
      <c r="M292" s="660">
        <f>+M293+M294+M295</f>
        <v>3640.3199999999997</v>
      </c>
      <c r="N292" s="660">
        <v>0</v>
      </c>
      <c r="O292" s="797"/>
      <c r="P292" s="801"/>
      <c r="Q292" s="801"/>
      <c r="R292" s="801"/>
      <c r="S292" s="801"/>
      <c r="T292" s="801"/>
      <c r="U292" s="801"/>
    </row>
    <row r="293" spans="1:21" s="753" customFormat="1" ht="13.7" customHeight="1" x14ac:dyDescent="0.25">
      <c r="A293" s="663"/>
      <c r="B293" s="664"/>
      <c r="C293" s="788" t="s">
        <v>0</v>
      </c>
      <c r="D293" s="735" t="s">
        <v>581</v>
      </c>
      <c r="E293" s="736"/>
      <c r="F293" s="736"/>
      <c r="G293" s="736"/>
      <c r="H293" s="736"/>
      <c r="I293" s="737"/>
      <c r="J293" s="708">
        <v>20150</v>
      </c>
      <c r="K293" s="708">
        <v>3322</v>
      </c>
      <c r="L293" s="716">
        <v>16.48</v>
      </c>
      <c r="M293" s="611">
        <v>3321.69</v>
      </c>
      <c r="N293" s="611">
        <f>+M293-K293</f>
        <v>-0.30999999999994543</v>
      </c>
      <c r="O293" s="711"/>
      <c r="P293" s="752"/>
      <c r="Q293" s="752"/>
      <c r="R293" s="752"/>
      <c r="S293" s="752"/>
      <c r="T293" s="752"/>
      <c r="U293" s="752"/>
    </row>
    <row r="294" spans="1:21" s="753" customFormat="1" ht="13.7" customHeight="1" x14ac:dyDescent="0.25">
      <c r="A294" s="663"/>
      <c r="B294" s="664"/>
      <c r="C294" s="740"/>
      <c r="D294" s="735" t="s">
        <v>629</v>
      </c>
      <c r="E294" s="736"/>
      <c r="F294" s="736"/>
      <c r="G294" s="736"/>
      <c r="H294" s="736"/>
      <c r="I294" s="737"/>
      <c r="J294" s="708">
        <v>0</v>
      </c>
      <c r="K294" s="709">
        <v>300</v>
      </c>
      <c r="L294" s="716">
        <v>0</v>
      </c>
      <c r="M294" s="611">
        <v>299.91000000000003</v>
      </c>
      <c r="N294" s="611">
        <f>+M294-K294</f>
        <v>-8.9999999999974989E-2</v>
      </c>
      <c r="O294" s="711"/>
      <c r="P294" s="752"/>
      <c r="Q294" s="752"/>
      <c r="R294" s="752"/>
      <c r="S294" s="752"/>
      <c r="T294" s="752"/>
      <c r="U294" s="752"/>
    </row>
    <row r="295" spans="1:21" s="828" customFormat="1" ht="13.7" customHeight="1" x14ac:dyDescent="0.25">
      <c r="A295" s="663"/>
      <c r="B295" s="664"/>
      <c r="C295" s="740"/>
      <c r="D295" s="735" t="s">
        <v>559</v>
      </c>
      <c r="E295" s="736"/>
      <c r="F295" s="736"/>
      <c r="G295" s="736"/>
      <c r="H295" s="736"/>
      <c r="I295" s="737"/>
      <c r="J295" s="708">
        <v>0</v>
      </c>
      <c r="K295" s="708">
        <v>19</v>
      </c>
      <c r="L295" s="716">
        <v>0</v>
      </c>
      <c r="M295" s="611">
        <v>18.72</v>
      </c>
      <c r="N295" s="611">
        <f>+M295-K295</f>
        <v>-0.28000000000000114</v>
      </c>
      <c r="O295" s="711"/>
      <c r="P295" s="827"/>
      <c r="Q295" s="827"/>
      <c r="R295" s="827"/>
      <c r="S295" s="827"/>
      <c r="T295" s="827"/>
      <c r="U295" s="827"/>
    </row>
    <row r="296" spans="1:21" s="565" customFormat="1" ht="27" customHeight="1" x14ac:dyDescent="0.25">
      <c r="A296" s="663"/>
      <c r="B296" s="664"/>
      <c r="C296" s="683" t="s">
        <v>367</v>
      </c>
      <c r="D296" s="729"/>
      <c r="E296" s="729"/>
      <c r="F296" s="729"/>
      <c r="G296" s="729"/>
      <c r="H296" s="729"/>
      <c r="I296" s="730"/>
      <c r="J296" s="686">
        <v>3500</v>
      </c>
      <c r="K296" s="686">
        <v>0</v>
      </c>
      <c r="L296" s="659">
        <v>0</v>
      </c>
      <c r="M296" s="660">
        <f>+M297</f>
        <v>0</v>
      </c>
      <c r="N296" s="660">
        <f>+N297</f>
        <v>0</v>
      </c>
      <c r="O296" s="797"/>
      <c r="P296" s="801"/>
      <c r="Q296" s="801"/>
      <c r="R296" s="801"/>
      <c r="S296" s="801"/>
      <c r="T296" s="801"/>
      <c r="U296" s="801"/>
    </row>
    <row r="297" spans="1:21" s="828" customFormat="1" ht="13.7" customHeight="1" x14ac:dyDescent="0.25">
      <c r="A297" s="663"/>
      <c r="B297" s="664"/>
      <c r="C297" s="830" t="s">
        <v>0</v>
      </c>
      <c r="D297" s="735" t="s">
        <v>630</v>
      </c>
      <c r="E297" s="736"/>
      <c r="F297" s="736"/>
      <c r="G297" s="736"/>
      <c r="H297" s="736"/>
      <c r="I297" s="737"/>
      <c r="J297" s="708">
        <v>3500</v>
      </c>
      <c r="K297" s="708">
        <v>0</v>
      </c>
      <c r="L297" s="716">
        <v>0</v>
      </c>
      <c r="M297" s="611">
        <v>0</v>
      </c>
      <c r="N297" s="611">
        <f>+M297-K297</f>
        <v>0</v>
      </c>
      <c r="O297" s="711"/>
      <c r="P297" s="827"/>
      <c r="Q297" s="827"/>
      <c r="R297" s="827"/>
      <c r="S297" s="827"/>
      <c r="T297" s="827"/>
      <c r="U297" s="827"/>
    </row>
    <row r="298" spans="1:21" ht="13.7" customHeight="1" x14ac:dyDescent="0.25">
      <c r="A298" s="663"/>
      <c r="B298" s="664"/>
      <c r="C298" s="723"/>
      <c r="D298" s="814" t="s">
        <v>0</v>
      </c>
      <c r="E298" s="831" t="s">
        <v>998</v>
      </c>
      <c r="F298" s="832"/>
      <c r="G298" s="832"/>
      <c r="H298" s="832"/>
      <c r="I298" s="833"/>
      <c r="J298" s="834">
        <v>3500</v>
      </c>
      <c r="K298" s="834">
        <v>0</v>
      </c>
      <c r="L298" s="835">
        <v>0</v>
      </c>
      <c r="M298" s="836">
        <f>+M297</f>
        <v>0</v>
      </c>
      <c r="N298" s="836">
        <f>+M298-K298</f>
        <v>0</v>
      </c>
      <c r="O298" s="673"/>
      <c r="P298" s="615"/>
      <c r="Q298" s="615"/>
      <c r="R298" s="615"/>
      <c r="S298" s="615"/>
      <c r="T298" s="615"/>
      <c r="U298" s="615"/>
    </row>
    <row r="299" spans="1:21" s="565" customFormat="1" ht="28.5" customHeight="1" x14ac:dyDescent="0.25">
      <c r="A299" s="663"/>
      <c r="B299" s="664"/>
      <c r="C299" s="728" t="s">
        <v>631</v>
      </c>
      <c r="D299" s="729"/>
      <c r="E299" s="729"/>
      <c r="F299" s="729"/>
      <c r="G299" s="729"/>
      <c r="H299" s="729"/>
      <c r="I299" s="730"/>
      <c r="J299" s="686">
        <v>11550</v>
      </c>
      <c r="K299" s="686">
        <v>0</v>
      </c>
      <c r="L299" s="659">
        <v>0</v>
      </c>
      <c r="M299" s="660">
        <f>+M300+M302</f>
        <v>0</v>
      </c>
      <c r="N299" s="660">
        <f>+N300+N302</f>
        <v>0</v>
      </c>
      <c r="O299" s="797"/>
      <c r="P299" s="801"/>
      <c r="Q299" s="801"/>
      <c r="R299" s="801"/>
      <c r="S299" s="801"/>
      <c r="T299" s="801"/>
      <c r="U299" s="801"/>
    </row>
    <row r="300" spans="1:21" ht="13.7" hidden="1" customHeight="1" x14ac:dyDescent="0.25">
      <c r="A300" s="663"/>
      <c r="B300" s="664"/>
      <c r="C300" s="746" t="s">
        <v>0</v>
      </c>
      <c r="D300" s="837" t="s">
        <v>581</v>
      </c>
      <c r="E300" s="838"/>
      <c r="F300" s="838"/>
      <c r="G300" s="838"/>
      <c r="H300" s="838"/>
      <c r="I300" s="839"/>
      <c r="J300" s="840">
        <v>0</v>
      </c>
      <c r="K300" s="841">
        <v>0</v>
      </c>
      <c r="L300" s="842">
        <v>0</v>
      </c>
      <c r="M300" s="843">
        <v>0</v>
      </c>
      <c r="N300" s="843">
        <f>+M300-K300</f>
        <v>0</v>
      </c>
      <c r="O300" s="673"/>
      <c r="P300" s="615"/>
      <c r="Q300" s="615"/>
      <c r="R300" s="615"/>
      <c r="S300" s="615"/>
      <c r="T300" s="615"/>
      <c r="U300" s="615"/>
    </row>
    <row r="301" spans="1:21" ht="13.7" hidden="1" customHeight="1" x14ac:dyDescent="0.25">
      <c r="A301" s="663"/>
      <c r="B301" s="664"/>
      <c r="C301" s="674"/>
      <c r="D301" s="748" t="s">
        <v>0</v>
      </c>
      <c r="E301" s="831" t="s">
        <v>998</v>
      </c>
      <c r="F301" s="832"/>
      <c r="G301" s="832"/>
      <c r="H301" s="832"/>
      <c r="I301" s="833"/>
      <c r="J301" s="834">
        <v>0</v>
      </c>
      <c r="K301" s="834">
        <v>0</v>
      </c>
      <c r="L301" s="835">
        <v>0</v>
      </c>
      <c r="M301" s="836">
        <f>+M300</f>
        <v>0</v>
      </c>
      <c r="N301" s="836">
        <f>+M301-K301</f>
        <v>0</v>
      </c>
      <c r="O301" s="673"/>
      <c r="P301" s="615"/>
      <c r="Q301" s="615"/>
      <c r="R301" s="615"/>
      <c r="S301" s="615"/>
      <c r="T301" s="615"/>
      <c r="U301" s="615"/>
    </row>
    <row r="302" spans="1:21" s="828" customFormat="1" ht="33" customHeight="1" x14ac:dyDescent="0.25">
      <c r="A302" s="739" t="s">
        <v>0</v>
      </c>
      <c r="B302" s="740"/>
      <c r="C302" s="740"/>
      <c r="D302" s="735" t="s">
        <v>563</v>
      </c>
      <c r="E302" s="736"/>
      <c r="F302" s="736"/>
      <c r="G302" s="736"/>
      <c r="H302" s="736"/>
      <c r="I302" s="737"/>
      <c r="J302" s="708">
        <v>11550</v>
      </c>
      <c r="K302" s="708">
        <v>0</v>
      </c>
      <c r="L302" s="716">
        <v>0</v>
      </c>
      <c r="M302" s="611">
        <v>0</v>
      </c>
      <c r="N302" s="611">
        <f>+M302-K302</f>
        <v>0</v>
      </c>
      <c r="O302" s="711"/>
      <c r="P302" s="827"/>
      <c r="Q302" s="827"/>
      <c r="R302" s="827"/>
      <c r="S302" s="827"/>
      <c r="T302" s="827"/>
      <c r="U302" s="827"/>
    </row>
    <row r="303" spans="1:21" ht="15.75" customHeight="1" x14ac:dyDescent="0.25">
      <c r="A303" s="791" t="s">
        <v>372</v>
      </c>
      <c r="B303" s="792"/>
      <c r="C303" s="792"/>
      <c r="D303" s="792"/>
      <c r="E303" s="792"/>
      <c r="F303" s="792"/>
      <c r="G303" s="792"/>
      <c r="H303" s="792"/>
      <c r="I303" s="793"/>
      <c r="J303" s="754">
        <v>7233384</v>
      </c>
      <c r="K303" s="755">
        <v>949661</v>
      </c>
      <c r="L303" s="756">
        <v>13.13</v>
      </c>
      <c r="M303" s="757">
        <f>+M304+M306+M310+M313+M315</f>
        <v>874093.25</v>
      </c>
      <c r="N303" s="757">
        <f>+N304+N306+N310+N313+N315</f>
        <v>-75566.850000000049</v>
      </c>
      <c r="O303" s="758"/>
      <c r="P303" s="615"/>
      <c r="Q303" s="615"/>
      <c r="R303" s="615"/>
      <c r="S303" s="615"/>
      <c r="T303" s="615"/>
      <c r="U303" s="615"/>
    </row>
    <row r="304" spans="1:21" ht="13.7" customHeight="1" x14ac:dyDescent="0.25">
      <c r="A304" s="795" t="s">
        <v>0</v>
      </c>
      <c r="B304" s="653"/>
      <c r="C304" s="683" t="s">
        <v>373</v>
      </c>
      <c r="D304" s="729"/>
      <c r="E304" s="729"/>
      <c r="F304" s="729"/>
      <c r="G304" s="729"/>
      <c r="H304" s="729"/>
      <c r="I304" s="730"/>
      <c r="J304" s="686">
        <v>0</v>
      </c>
      <c r="K304" s="686">
        <v>4039</v>
      </c>
      <c r="L304" s="659">
        <v>0</v>
      </c>
      <c r="M304" s="660">
        <f>+M305</f>
        <v>4038.59</v>
      </c>
      <c r="N304" s="660">
        <f>+N305</f>
        <v>-0.40999999999985448</v>
      </c>
      <c r="O304" s="808" t="s">
        <v>984</v>
      </c>
      <c r="P304" s="615"/>
      <c r="Q304" s="615"/>
      <c r="R304" s="615"/>
      <c r="S304" s="615"/>
      <c r="T304" s="615"/>
      <c r="U304" s="615"/>
    </row>
    <row r="305" spans="1:21" s="753" customFormat="1" ht="55.5" customHeight="1" x14ac:dyDescent="0.25">
      <c r="A305" s="722"/>
      <c r="B305" s="723"/>
      <c r="C305" s="787" t="s">
        <v>0</v>
      </c>
      <c r="D305" s="735" t="s">
        <v>586</v>
      </c>
      <c r="E305" s="736"/>
      <c r="F305" s="736"/>
      <c r="G305" s="736"/>
      <c r="H305" s="736"/>
      <c r="I305" s="737"/>
      <c r="J305" s="708">
        <v>0</v>
      </c>
      <c r="K305" s="708">
        <v>4039</v>
      </c>
      <c r="L305" s="716">
        <v>0</v>
      </c>
      <c r="M305" s="611">
        <v>4038.59</v>
      </c>
      <c r="N305" s="611">
        <f>+M305-K305</f>
        <v>-0.40999999999985448</v>
      </c>
      <c r="O305" s="819" t="s">
        <v>984</v>
      </c>
      <c r="P305" s="752"/>
      <c r="Q305" s="752"/>
      <c r="R305" s="752"/>
      <c r="S305" s="752"/>
      <c r="T305" s="752"/>
      <c r="U305" s="752"/>
    </row>
    <row r="306" spans="1:21" ht="13.7" customHeight="1" x14ac:dyDescent="0.25">
      <c r="A306" s="663"/>
      <c r="B306" s="664"/>
      <c r="C306" s="683" t="s">
        <v>375</v>
      </c>
      <c r="D306" s="729"/>
      <c r="E306" s="729"/>
      <c r="F306" s="729"/>
      <c r="G306" s="729"/>
      <c r="H306" s="729"/>
      <c r="I306" s="730"/>
      <c r="J306" s="686">
        <v>3433146</v>
      </c>
      <c r="K306" s="686">
        <v>127788</v>
      </c>
      <c r="L306" s="659">
        <v>3.72</v>
      </c>
      <c r="M306" s="660">
        <f>+M307+M308+M309</f>
        <v>17868</v>
      </c>
      <c r="N306" s="660">
        <f>+N307+N308+N309</f>
        <v>-109919.55</v>
      </c>
      <c r="O306" s="797"/>
      <c r="P306" s="615"/>
      <c r="Q306" s="615"/>
      <c r="R306" s="615"/>
      <c r="S306" s="615"/>
      <c r="T306" s="615"/>
      <c r="U306" s="615"/>
    </row>
    <row r="307" spans="1:21" s="753" customFormat="1" ht="39.75" customHeight="1" x14ac:dyDescent="0.25">
      <c r="A307" s="663"/>
      <c r="B307" s="664"/>
      <c r="C307" s="734" t="s">
        <v>0</v>
      </c>
      <c r="D307" s="735" t="s">
        <v>589</v>
      </c>
      <c r="E307" s="736"/>
      <c r="F307" s="736"/>
      <c r="G307" s="736"/>
      <c r="H307" s="736"/>
      <c r="I307" s="737"/>
      <c r="J307" s="708">
        <v>0</v>
      </c>
      <c r="K307" s="709">
        <v>55</v>
      </c>
      <c r="L307" s="716">
        <v>0</v>
      </c>
      <c r="M307" s="611">
        <v>0</v>
      </c>
      <c r="N307" s="611">
        <f>+M307-K307</f>
        <v>-55</v>
      </c>
      <c r="O307" s="819" t="s">
        <v>984</v>
      </c>
      <c r="P307" s="752"/>
      <c r="Q307" s="752"/>
      <c r="R307" s="752"/>
      <c r="S307" s="752"/>
      <c r="T307" s="752"/>
      <c r="U307" s="752"/>
    </row>
    <row r="308" spans="1:21" s="753" customFormat="1" ht="53.25" customHeight="1" x14ac:dyDescent="0.25">
      <c r="A308" s="663"/>
      <c r="B308" s="664"/>
      <c r="C308" s="738"/>
      <c r="D308" s="735" t="s">
        <v>586</v>
      </c>
      <c r="E308" s="736"/>
      <c r="F308" s="736"/>
      <c r="G308" s="736"/>
      <c r="H308" s="736"/>
      <c r="I308" s="737"/>
      <c r="J308" s="708">
        <v>0</v>
      </c>
      <c r="K308" s="708">
        <v>111.55</v>
      </c>
      <c r="L308" s="716">
        <v>0</v>
      </c>
      <c r="M308" s="611">
        <v>0</v>
      </c>
      <c r="N308" s="611">
        <f>+M308-K308</f>
        <v>-111.55</v>
      </c>
      <c r="O308" s="819" t="s">
        <v>984</v>
      </c>
      <c r="P308" s="752"/>
      <c r="Q308" s="752"/>
      <c r="R308" s="752"/>
      <c r="S308" s="752"/>
      <c r="T308" s="752"/>
      <c r="U308" s="752"/>
    </row>
    <row r="309" spans="1:21" s="753" customFormat="1" ht="161.25" customHeight="1" x14ac:dyDescent="0.25">
      <c r="A309" s="663"/>
      <c r="B309" s="664"/>
      <c r="C309" s="844"/>
      <c r="D309" s="735" t="s">
        <v>632</v>
      </c>
      <c r="E309" s="736"/>
      <c r="F309" s="736"/>
      <c r="G309" s="736"/>
      <c r="H309" s="736"/>
      <c r="I309" s="737"/>
      <c r="J309" s="708">
        <v>3433146</v>
      </c>
      <c r="K309" s="708">
        <v>127621</v>
      </c>
      <c r="L309" s="716">
        <v>3.72</v>
      </c>
      <c r="M309" s="611">
        <v>17868</v>
      </c>
      <c r="N309" s="611">
        <f>+M309-K309</f>
        <v>-109753</v>
      </c>
      <c r="O309" s="845" t="s">
        <v>999</v>
      </c>
      <c r="P309" s="752"/>
      <c r="Q309" s="752"/>
      <c r="R309" s="752"/>
      <c r="S309" s="752"/>
      <c r="T309" s="752"/>
      <c r="U309" s="752"/>
    </row>
    <row r="310" spans="1:21" ht="13.7" customHeight="1" x14ac:dyDescent="0.25">
      <c r="A310" s="663"/>
      <c r="B310" s="664"/>
      <c r="C310" s="683" t="s">
        <v>383</v>
      </c>
      <c r="D310" s="729"/>
      <c r="E310" s="729"/>
      <c r="F310" s="729"/>
      <c r="G310" s="729"/>
      <c r="H310" s="729"/>
      <c r="I310" s="730"/>
      <c r="J310" s="686">
        <v>1658080</v>
      </c>
      <c r="K310" s="686">
        <v>24940</v>
      </c>
      <c r="L310" s="659">
        <v>1.5</v>
      </c>
      <c r="M310" s="660">
        <f>+M311+M312</f>
        <v>24940.45</v>
      </c>
      <c r="N310" s="660">
        <f>+N311+N312</f>
        <v>0.4500000000007276</v>
      </c>
      <c r="O310" s="808" t="s">
        <v>984</v>
      </c>
      <c r="P310" s="615"/>
      <c r="Q310" s="615"/>
      <c r="R310" s="615"/>
      <c r="S310" s="615"/>
      <c r="T310" s="615"/>
      <c r="U310" s="615"/>
    </row>
    <row r="311" spans="1:21" s="753" customFormat="1" ht="48.75" customHeight="1" x14ac:dyDescent="0.25">
      <c r="A311" s="663"/>
      <c r="B311" s="664"/>
      <c r="C311" s="787" t="s">
        <v>0</v>
      </c>
      <c r="D311" s="735" t="s">
        <v>594</v>
      </c>
      <c r="E311" s="736"/>
      <c r="F311" s="736"/>
      <c r="G311" s="736"/>
      <c r="H311" s="736"/>
      <c r="I311" s="737"/>
      <c r="J311" s="708">
        <v>0</v>
      </c>
      <c r="K311" s="708">
        <v>0</v>
      </c>
      <c r="L311" s="716">
        <v>0</v>
      </c>
      <c r="M311" s="611">
        <v>0</v>
      </c>
      <c r="N311" s="611">
        <f>+M311-K311</f>
        <v>0</v>
      </c>
      <c r="O311" s="819" t="s">
        <v>984</v>
      </c>
      <c r="P311" s="752"/>
      <c r="Q311" s="752"/>
      <c r="R311" s="752"/>
      <c r="S311" s="752"/>
      <c r="T311" s="752"/>
      <c r="U311" s="752"/>
    </row>
    <row r="312" spans="1:21" s="753" customFormat="1" ht="54" customHeight="1" x14ac:dyDescent="0.25">
      <c r="A312" s="739" t="s">
        <v>0</v>
      </c>
      <c r="B312" s="740"/>
      <c r="C312" s="740"/>
      <c r="D312" s="735" t="s">
        <v>632</v>
      </c>
      <c r="E312" s="736"/>
      <c r="F312" s="736"/>
      <c r="G312" s="736"/>
      <c r="H312" s="736"/>
      <c r="I312" s="737"/>
      <c r="J312" s="708">
        <v>1658080</v>
      </c>
      <c r="K312" s="709">
        <v>24940</v>
      </c>
      <c r="L312" s="716">
        <v>1.5</v>
      </c>
      <c r="M312" s="611">
        <v>24940.45</v>
      </c>
      <c r="N312" s="611">
        <f>+M312-K312</f>
        <v>0.4500000000007276</v>
      </c>
      <c r="O312" s="819" t="s">
        <v>984</v>
      </c>
      <c r="P312" s="752"/>
      <c r="Q312" s="752"/>
      <c r="R312" s="752"/>
      <c r="S312" s="752"/>
      <c r="T312" s="752"/>
      <c r="U312" s="752"/>
    </row>
    <row r="313" spans="1:21" ht="13.7" customHeight="1" x14ac:dyDescent="0.25">
      <c r="A313" s="717" t="s">
        <v>0</v>
      </c>
      <c r="B313" s="664"/>
      <c r="C313" s="683" t="s">
        <v>389</v>
      </c>
      <c r="D313" s="729"/>
      <c r="E313" s="729"/>
      <c r="F313" s="729"/>
      <c r="G313" s="729"/>
      <c r="H313" s="729"/>
      <c r="I313" s="730"/>
      <c r="J313" s="686">
        <v>0</v>
      </c>
      <c r="K313" s="686">
        <v>139513</v>
      </c>
      <c r="L313" s="659">
        <v>0</v>
      </c>
      <c r="M313" s="660">
        <f>+M314</f>
        <v>139513</v>
      </c>
      <c r="N313" s="660">
        <f>+N314</f>
        <v>0.45000000001164153</v>
      </c>
      <c r="O313" s="808" t="s">
        <v>984</v>
      </c>
      <c r="P313" s="615"/>
      <c r="Q313" s="615"/>
      <c r="R313" s="615"/>
      <c r="S313" s="615"/>
      <c r="T313" s="615"/>
      <c r="U313" s="615"/>
    </row>
    <row r="314" spans="1:21" s="753" customFormat="1" ht="55.5" customHeight="1" x14ac:dyDescent="0.25">
      <c r="A314" s="663"/>
      <c r="B314" s="664"/>
      <c r="C314" s="787" t="s">
        <v>0</v>
      </c>
      <c r="D314" s="735" t="s">
        <v>586</v>
      </c>
      <c r="E314" s="736"/>
      <c r="F314" s="736"/>
      <c r="G314" s="736"/>
      <c r="H314" s="736"/>
      <c r="I314" s="737"/>
      <c r="J314" s="708">
        <v>0</v>
      </c>
      <c r="K314" s="708">
        <v>139512.54999999999</v>
      </c>
      <c r="L314" s="716">
        <v>0</v>
      </c>
      <c r="M314" s="611">
        <v>139513</v>
      </c>
      <c r="N314" s="611">
        <f>+M314-K314</f>
        <v>0.45000000001164153</v>
      </c>
      <c r="O314" s="819" t="s">
        <v>984</v>
      </c>
      <c r="P314" s="752"/>
      <c r="Q314" s="752"/>
      <c r="R314" s="752"/>
      <c r="S314" s="752"/>
      <c r="T314" s="752"/>
      <c r="U314" s="752"/>
    </row>
    <row r="315" spans="1:21" ht="13.7" customHeight="1" x14ac:dyDescent="0.25">
      <c r="A315" s="663"/>
      <c r="B315" s="664"/>
      <c r="C315" s="683" t="s">
        <v>392</v>
      </c>
      <c r="D315" s="729"/>
      <c r="E315" s="729"/>
      <c r="F315" s="729"/>
      <c r="G315" s="729"/>
      <c r="H315" s="729"/>
      <c r="I315" s="730"/>
      <c r="J315" s="686">
        <v>2142158</v>
      </c>
      <c r="K315" s="686">
        <v>653381</v>
      </c>
      <c r="L315" s="659">
        <v>30.5</v>
      </c>
      <c r="M315" s="660">
        <f>+M316+M317+M318</f>
        <v>687733.21</v>
      </c>
      <c r="N315" s="660">
        <f>+N316+N317+N318</f>
        <v>34352.209999999948</v>
      </c>
      <c r="O315" s="797"/>
      <c r="P315" s="615"/>
      <c r="Q315" s="615"/>
      <c r="R315" s="615"/>
      <c r="S315" s="615"/>
      <c r="T315" s="615"/>
      <c r="U315" s="615"/>
    </row>
    <row r="316" spans="1:21" s="753" customFormat="1" ht="41.25" customHeight="1" x14ac:dyDescent="0.25">
      <c r="A316" s="663"/>
      <c r="B316" s="664"/>
      <c r="C316" s="734" t="s">
        <v>0</v>
      </c>
      <c r="D316" s="735" t="s">
        <v>589</v>
      </c>
      <c r="E316" s="736"/>
      <c r="F316" s="736"/>
      <c r="G316" s="736"/>
      <c r="H316" s="736"/>
      <c r="I316" s="737"/>
      <c r="J316" s="708">
        <v>0</v>
      </c>
      <c r="K316" s="708">
        <v>83</v>
      </c>
      <c r="L316" s="716">
        <v>0</v>
      </c>
      <c r="M316" s="611">
        <v>83.02</v>
      </c>
      <c r="N316" s="611">
        <f>+M316-K316</f>
        <v>1.9999999999996021E-2</v>
      </c>
      <c r="O316" s="819" t="s">
        <v>984</v>
      </c>
      <c r="P316" s="752"/>
      <c r="Q316" s="752"/>
      <c r="R316" s="752"/>
      <c r="S316" s="752"/>
      <c r="T316" s="752"/>
      <c r="U316" s="752"/>
    </row>
    <row r="317" spans="1:21" s="753" customFormat="1" ht="77.25" customHeight="1" x14ac:dyDescent="0.25">
      <c r="A317" s="722"/>
      <c r="B317" s="723"/>
      <c r="C317" s="760"/>
      <c r="D317" s="735" t="s">
        <v>586</v>
      </c>
      <c r="E317" s="736"/>
      <c r="F317" s="736"/>
      <c r="G317" s="736"/>
      <c r="H317" s="736"/>
      <c r="I317" s="737"/>
      <c r="J317" s="708">
        <v>0</v>
      </c>
      <c r="K317" s="709">
        <v>6379</v>
      </c>
      <c r="L317" s="716">
        <v>0</v>
      </c>
      <c r="M317" s="611">
        <v>0</v>
      </c>
      <c r="N317" s="611">
        <f>+M317-K317</f>
        <v>-6379</v>
      </c>
      <c r="O317" s="845" t="s">
        <v>1000</v>
      </c>
      <c r="P317" s="752"/>
      <c r="Q317" s="752"/>
      <c r="R317" s="752"/>
      <c r="S317" s="752"/>
      <c r="T317" s="752"/>
      <c r="U317" s="752"/>
    </row>
    <row r="318" spans="1:21" s="753" customFormat="1" ht="160.5" customHeight="1" x14ac:dyDescent="0.25">
      <c r="A318" s="722"/>
      <c r="B318" s="723"/>
      <c r="C318" s="760"/>
      <c r="D318" s="735" t="s">
        <v>632</v>
      </c>
      <c r="E318" s="736"/>
      <c r="F318" s="736"/>
      <c r="G318" s="736"/>
      <c r="H318" s="736"/>
      <c r="I318" s="737"/>
      <c r="J318" s="708">
        <v>2142158</v>
      </c>
      <c r="K318" s="708">
        <v>646919</v>
      </c>
      <c r="L318" s="716">
        <v>30.2</v>
      </c>
      <c r="M318" s="611">
        <v>687650.19</v>
      </c>
      <c r="N318" s="611">
        <f>+M318-K318</f>
        <v>40731.189999999944</v>
      </c>
      <c r="O318" s="845" t="s">
        <v>1001</v>
      </c>
      <c r="P318" s="752"/>
      <c r="Q318" s="752"/>
      <c r="R318" s="752"/>
      <c r="S318" s="752"/>
      <c r="T318" s="752"/>
      <c r="U318" s="752"/>
    </row>
    <row r="319" spans="1:21" ht="33.75" customHeight="1" x14ac:dyDescent="0.25">
      <c r="A319" s="644" t="s">
        <v>405</v>
      </c>
      <c r="B319" s="645"/>
      <c r="C319" s="645"/>
      <c r="D319" s="645"/>
      <c r="E319" s="645"/>
      <c r="F319" s="645"/>
      <c r="G319" s="645"/>
      <c r="H319" s="645"/>
      <c r="I319" s="646"/>
      <c r="J319" s="754">
        <v>300000</v>
      </c>
      <c r="K319" s="755">
        <v>102696</v>
      </c>
      <c r="L319" s="756">
        <v>34.229999999999997</v>
      </c>
      <c r="M319" s="757">
        <f>+M320</f>
        <v>102345.85</v>
      </c>
      <c r="N319" s="757">
        <f>+N320</f>
        <v>-349.69999999999987</v>
      </c>
      <c r="O319" s="758"/>
      <c r="P319" s="615"/>
      <c r="Q319" s="615"/>
      <c r="R319" s="615"/>
      <c r="S319" s="615"/>
      <c r="T319" s="615"/>
      <c r="U319" s="615"/>
    </row>
    <row r="320" spans="1:21" ht="13.7" customHeight="1" x14ac:dyDescent="0.25">
      <c r="A320" s="794" t="s">
        <v>0</v>
      </c>
      <c r="B320" s="684"/>
      <c r="C320" s="683" t="s">
        <v>406</v>
      </c>
      <c r="D320" s="729"/>
      <c r="E320" s="729"/>
      <c r="F320" s="729"/>
      <c r="G320" s="729"/>
      <c r="H320" s="729"/>
      <c r="I320" s="730"/>
      <c r="J320" s="686">
        <v>300000</v>
      </c>
      <c r="K320" s="686">
        <v>102696</v>
      </c>
      <c r="L320" s="659">
        <v>34.229999999999997</v>
      </c>
      <c r="M320" s="660">
        <f>+M321+M322+M323</f>
        <v>102345.85</v>
      </c>
      <c r="N320" s="660">
        <f>+N321+N322+N323</f>
        <v>-349.69999999999987</v>
      </c>
      <c r="O320" s="797"/>
      <c r="P320" s="615"/>
      <c r="Q320" s="615"/>
      <c r="R320" s="615"/>
      <c r="S320" s="615"/>
      <c r="T320" s="615"/>
      <c r="U320" s="615"/>
    </row>
    <row r="321" spans="1:21" s="753" customFormat="1" ht="13.7" customHeight="1" x14ac:dyDescent="0.25">
      <c r="A321" s="712"/>
      <c r="B321" s="674"/>
      <c r="C321" s="788" t="s">
        <v>0</v>
      </c>
      <c r="D321" s="735" t="s">
        <v>559</v>
      </c>
      <c r="E321" s="736"/>
      <c r="F321" s="736"/>
      <c r="G321" s="736"/>
      <c r="H321" s="736"/>
      <c r="I321" s="737"/>
      <c r="J321" s="708">
        <v>0</v>
      </c>
      <c r="K321" s="708">
        <v>800</v>
      </c>
      <c r="L321" s="716">
        <v>0</v>
      </c>
      <c r="M321" s="611">
        <v>449.68</v>
      </c>
      <c r="N321" s="611">
        <f>+M321-K321</f>
        <v>-350.32</v>
      </c>
      <c r="O321" s="711"/>
      <c r="P321" s="752"/>
      <c r="Q321" s="752"/>
      <c r="R321" s="752"/>
      <c r="S321" s="752"/>
      <c r="T321" s="752"/>
      <c r="U321" s="752"/>
    </row>
    <row r="322" spans="1:21" s="753" customFormat="1" ht="13.7" customHeight="1" x14ac:dyDescent="0.25">
      <c r="A322" s="712"/>
      <c r="B322" s="674"/>
      <c r="C322" s="740"/>
      <c r="D322" s="735" t="s">
        <v>560</v>
      </c>
      <c r="E322" s="736"/>
      <c r="F322" s="736"/>
      <c r="G322" s="736"/>
      <c r="H322" s="736"/>
      <c r="I322" s="737"/>
      <c r="J322" s="708">
        <v>0</v>
      </c>
      <c r="K322" s="708">
        <v>1895.55</v>
      </c>
      <c r="L322" s="716">
        <v>0</v>
      </c>
      <c r="M322" s="611">
        <v>1896.17</v>
      </c>
      <c r="N322" s="611">
        <f>+M322-K322</f>
        <v>0.62000000000011823</v>
      </c>
      <c r="O322" s="711"/>
      <c r="P322" s="752"/>
      <c r="Q322" s="752"/>
      <c r="R322" s="752"/>
      <c r="S322" s="752"/>
      <c r="T322" s="752"/>
      <c r="U322" s="752"/>
    </row>
    <row r="323" spans="1:21" s="753" customFormat="1" ht="24.95" customHeight="1" x14ac:dyDescent="0.25">
      <c r="A323" s="739" t="s">
        <v>0</v>
      </c>
      <c r="B323" s="740"/>
      <c r="C323" s="740"/>
      <c r="D323" s="735" t="s">
        <v>602</v>
      </c>
      <c r="E323" s="736"/>
      <c r="F323" s="736"/>
      <c r="G323" s="736"/>
      <c r="H323" s="736"/>
      <c r="I323" s="737"/>
      <c r="J323" s="692">
        <v>300000</v>
      </c>
      <c r="K323" s="718">
        <v>100000</v>
      </c>
      <c r="L323" s="710">
        <v>33.33</v>
      </c>
      <c r="M323" s="611">
        <v>100000</v>
      </c>
      <c r="N323" s="611">
        <f>+M323-K323</f>
        <v>0</v>
      </c>
      <c r="O323" s="711"/>
      <c r="P323" s="752"/>
      <c r="Q323" s="752"/>
      <c r="R323" s="752"/>
      <c r="S323" s="752"/>
      <c r="T323" s="752"/>
      <c r="U323" s="752"/>
    </row>
    <row r="324" spans="1:21" ht="16.5" customHeight="1" x14ac:dyDescent="0.25">
      <c r="A324" s="846" t="s">
        <v>408</v>
      </c>
      <c r="B324" s="847"/>
      <c r="C324" s="847"/>
      <c r="D324" s="847"/>
      <c r="E324" s="847"/>
      <c r="F324" s="847"/>
      <c r="G324" s="847"/>
      <c r="H324" s="847"/>
      <c r="I324" s="848"/>
      <c r="J324" s="754">
        <v>95000</v>
      </c>
      <c r="K324" s="755">
        <v>5000</v>
      </c>
      <c r="L324" s="756">
        <v>5.26</v>
      </c>
      <c r="M324" s="757">
        <f>+M325+M328</f>
        <v>0</v>
      </c>
      <c r="N324" s="757">
        <f>+N325+N328</f>
        <v>-5000</v>
      </c>
      <c r="O324" s="758"/>
      <c r="P324" s="615"/>
      <c r="Q324" s="615"/>
      <c r="R324" s="615"/>
      <c r="S324" s="615"/>
      <c r="T324" s="615"/>
      <c r="U324" s="615"/>
    </row>
    <row r="325" spans="1:21" ht="13.7" customHeight="1" x14ac:dyDescent="0.25">
      <c r="A325" s="717" t="s">
        <v>0</v>
      </c>
      <c r="B325" s="664"/>
      <c r="C325" s="728" t="s">
        <v>409</v>
      </c>
      <c r="D325" s="770"/>
      <c r="E325" s="770"/>
      <c r="F325" s="770"/>
      <c r="G325" s="770"/>
      <c r="H325" s="770"/>
      <c r="I325" s="771"/>
      <c r="J325" s="657">
        <v>0</v>
      </c>
      <c r="K325" s="658">
        <v>5000</v>
      </c>
      <c r="L325" s="659">
        <v>0</v>
      </c>
      <c r="M325" s="660">
        <f>+M326+M327</f>
        <v>0</v>
      </c>
      <c r="N325" s="660">
        <f>+N326+N327</f>
        <v>-5000</v>
      </c>
      <c r="O325" s="797"/>
      <c r="P325" s="615"/>
      <c r="Q325" s="615"/>
      <c r="R325" s="615"/>
      <c r="S325" s="615"/>
      <c r="T325" s="615"/>
      <c r="U325" s="615"/>
    </row>
    <row r="326" spans="1:21" s="753" customFormat="1" ht="42.75" customHeight="1" x14ac:dyDescent="0.25">
      <c r="A326" s="733"/>
      <c r="B326" s="727"/>
      <c r="C326" s="788" t="s">
        <v>0</v>
      </c>
      <c r="D326" s="735" t="s">
        <v>589</v>
      </c>
      <c r="E326" s="736"/>
      <c r="F326" s="736"/>
      <c r="G326" s="736"/>
      <c r="H326" s="736"/>
      <c r="I326" s="737"/>
      <c r="J326" s="720">
        <v>0</v>
      </c>
      <c r="K326" s="718">
        <v>0</v>
      </c>
      <c r="L326" s="716">
        <v>0</v>
      </c>
      <c r="M326" s="611">
        <v>0</v>
      </c>
      <c r="N326" s="611">
        <f>+M326-K326</f>
        <v>0</v>
      </c>
      <c r="O326" s="819" t="s">
        <v>984</v>
      </c>
      <c r="P326" s="752"/>
      <c r="Q326" s="752"/>
      <c r="R326" s="752"/>
      <c r="S326" s="752"/>
      <c r="T326" s="752"/>
      <c r="U326" s="752"/>
    </row>
    <row r="327" spans="1:21" s="753" customFormat="1" ht="81" customHeight="1" x14ac:dyDescent="0.25">
      <c r="A327" s="733"/>
      <c r="B327" s="727"/>
      <c r="C327" s="740"/>
      <c r="D327" s="735" t="s">
        <v>586</v>
      </c>
      <c r="E327" s="736"/>
      <c r="F327" s="736"/>
      <c r="G327" s="736"/>
      <c r="H327" s="736"/>
      <c r="I327" s="737"/>
      <c r="J327" s="720">
        <v>0</v>
      </c>
      <c r="K327" s="718">
        <v>5000</v>
      </c>
      <c r="L327" s="716">
        <v>0</v>
      </c>
      <c r="M327" s="611">
        <v>0</v>
      </c>
      <c r="N327" s="611">
        <f>+M327-K327</f>
        <v>-5000</v>
      </c>
      <c r="O327" s="695" t="s">
        <v>1002</v>
      </c>
      <c r="P327" s="752"/>
      <c r="Q327" s="752"/>
      <c r="R327" s="752"/>
      <c r="S327" s="752"/>
      <c r="T327" s="752"/>
      <c r="U327" s="752"/>
    </row>
    <row r="328" spans="1:21" ht="13.7" customHeight="1" x14ac:dyDescent="0.25">
      <c r="A328" s="663"/>
      <c r="B328" s="664"/>
      <c r="C328" s="683" t="s">
        <v>411</v>
      </c>
      <c r="D328" s="729"/>
      <c r="E328" s="729"/>
      <c r="F328" s="729"/>
      <c r="G328" s="729"/>
      <c r="H328" s="729"/>
      <c r="I328" s="730"/>
      <c r="J328" s="686">
        <v>95000</v>
      </c>
      <c r="K328" s="686">
        <v>0</v>
      </c>
      <c r="L328" s="659">
        <v>0</v>
      </c>
      <c r="M328" s="660">
        <f>+M329+M330</f>
        <v>0</v>
      </c>
      <c r="N328" s="660">
        <f>+N329+N330</f>
        <v>0</v>
      </c>
      <c r="O328" s="808" t="s">
        <v>984</v>
      </c>
      <c r="P328" s="615"/>
      <c r="Q328" s="615"/>
      <c r="R328" s="615"/>
      <c r="S328" s="615"/>
      <c r="T328" s="615"/>
      <c r="U328" s="615"/>
    </row>
    <row r="329" spans="1:21" s="753" customFormat="1" ht="42" customHeight="1" x14ac:dyDescent="0.25">
      <c r="A329" s="733"/>
      <c r="B329" s="727"/>
      <c r="C329" s="849" t="s">
        <v>0</v>
      </c>
      <c r="D329" s="735" t="s">
        <v>585</v>
      </c>
      <c r="E329" s="736"/>
      <c r="F329" s="736"/>
      <c r="G329" s="736"/>
      <c r="H329" s="736"/>
      <c r="I329" s="737"/>
      <c r="J329" s="708">
        <v>85000</v>
      </c>
      <c r="K329" s="708">
        <v>0</v>
      </c>
      <c r="L329" s="716">
        <v>0</v>
      </c>
      <c r="M329" s="611">
        <v>0</v>
      </c>
      <c r="N329" s="611">
        <f>+M329-K329</f>
        <v>0</v>
      </c>
      <c r="O329" s="819" t="s">
        <v>984</v>
      </c>
      <c r="P329" s="752"/>
      <c r="Q329" s="752"/>
      <c r="R329" s="752"/>
      <c r="S329" s="752"/>
      <c r="T329" s="752"/>
      <c r="U329" s="752"/>
    </row>
    <row r="330" spans="1:21" s="753" customFormat="1" ht="42.75" customHeight="1" x14ac:dyDescent="0.25">
      <c r="A330" s="850"/>
      <c r="B330" s="790"/>
      <c r="C330" s="760"/>
      <c r="D330" s="735" t="s">
        <v>584</v>
      </c>
      <c r="E330" s="736"/>
      <c r="F330" s="736"/>
      <c r="G330" s="736"/>
      <c r="H330" s="736"/>
      <c r="I330" s="737"/>
      <c r="J330" s="708">
        <v>10000</v>
      </c>
      <c r="K330" s="708">
        <v>0</v>
      </c>
      <c r="L330" s="716">
        <v>0</v>
      </c>
      <c r="M330" s="611">
        <v>0</v>
      </c>
      <c r="N330" s="611">
        <f>+M330-K330</f>
        <v>0</v>
      </c>
      <c r="O330" s="819" t="s">
        <v>984</v>
      </c>
      <c r="P330" s="752"/>
      <c r="Q330" s="752"/>
      <c r="R330" s="752"/>
      <c r="S330" s="752"/>
      <c r="T330" s="752"/>
      <c r="U330" s="752"/>
    </row>
    <row r="331" spans="1:21" ht="8.25" customHeight="1" x14ac:dyDescent="0.25">
      <c r="A331" s="851" t="s">
        <v>0</v>
      </c>
      <c r="B331" s="852"/>
      <c r="C331" s="852"/>
      <c r="D331" s="852"/>
      <c r="E331" s="852"/>
      <c r="F331" s="852"/>
      <c r="G331" s="852"/>
      <c r="H331" s="852"/>
      <c r="I331" s="853"/>
      <c r="J331" s="854"/>
      <c r="K331" s="855"/>
      <c r="L331" s="856"/>
      <c r="M331" s="857"/>
      <c r="N331" s="857"/>
      <c r="O331" s="857"/>
    </row>
    <row r="332" spans="1:21" ht="13.7" customHeight="1" x14ac:dyDescent="0.25">
      <c r="A332" s="858" t="s">
        <v>0</v>
      </c>
      <c r="B332" s="859" t="s">
        <v>633</v>
      </c>
      <c r="C332" s="860"/>
      <c r="D332" s="860"/>
      <c r="E332" s="860"/>
      <c r="F332" s="860"/>
      <c r="G332" s="861" t="s">
        <v>0</v>
      </c>
      <c r="H332" s="861"/>
      <c r="I332" s="862"/>
      <c r="J332" s="863">
        <v>807707602</v>
      </c>
      <c r="K332" s="864">
        <v>154122819</v>
      </c>
      <c r="L332" s="865">
        <v>19.079999999999998</v>
      </c>
      <c r="M332" s="864">
        <f>+M36+M73+M81+M90+M120+M124+M131+M145+M174+M183+M207+M229+M234+M246+M258+M283+M286+M303+M319+M324</f>
        <v>160172492.81999999</v>
      </c>
      <c r="N332" s="864">
        <f>+N36+N73+N81+N90+N120+N124+N131+N145+N174+N183+N207+N229+N234+N246+N258+N283+N286+N303+N319+N324</f>
        <v>6049674.7999999998</v>
      </c>
      <c r="O332" s="857"/>
    </row>
    <row r="333" spans="1:21" ht="6.95" customHeight="1" x14ac:dyDescent="0.25">
      <c r="A333" s="866"/>
      <c r="B333" s="867" t="s">
        <v>0</v>
      </c>
      <c r="C333" s="868"/>
      <c r="D333" s="868"/>
      <c r="E333" s="868"/>
      <c r="F333" s="868"/>
      <c r="G333" s="867"/>
      <c r="H333" s="867"/>
      <c r="I333" s="869"/>
      <c r="J333" s="870"/>
      <c r="K333" s="871"/>
      <c r="L333" s="872"/>
      <c r="M333" s="871"/>
      <c r="N333" s="871"/>
      <c r="O333" s="873"/>
    </row>
    <row r="334" spans="1:21" x14ac:dyDescent="0.25">
      <c r="A334" s="874" t="s">
        <v>0</v>
      </c>
      <c r="B334" s="764"/>
      <c r="C334" s="764"/>
      <c r="D334" s="764"/>
      <c r="E334" s="764"/>
      <c r="F334" s="764"/>
      <c r="G334" s="764"/>
      <c r="H334" s="764"/>
      <c r="I334" s="764"/>
      <c r="J334" s="764"/>
      <c r="K334" s="764"/>
      <c r="L334" s="764"/>
      <c r="N334" s="566"/>
    </row>
    <row r="335" spans="1:21" ht="13.7" customHeight="1" x14ac:dyDescent="0.25">
      <c r="J335" s="566">
        <f>J332-J6</f>
        <v>0</v>
      </c>
      <c r="K335" s="566">
        <f>K332-K6</f>
        <v>0.29999998211860657</v>
      </c>
      <c r="M335" s="566">
        <f>M332-M6</f>
        <v>0</v>
      </c>
      <c r="N335" s="566">
        <f>N332-N6</f>
        <v>0.6799999987706542</v>
      </c>
    </row>
  </sheetData>
  <mergeCells count="400">
    <mergeCell ref="A334:L334"/>
    <mergeCell ref="D329:I329"/>
    <mergeCell ref="D330:I330"/>
    <mergeCell ref="A332:A333"/>
    <mergeCell ref="B332:F332"/>
    <mergeCell ref="G332:I333"/>
    <mergeCell ref="B333:F333"/>
    <mergeCell ref="A324:I324"/>
    <mergeCell ref="C325:I325"/>
    <mergeCell ref="C326:C327"/>
    <mergeCell ref="D326:I326"/>
    <mergeCell ref="D327:I327"/>
    <mergeCell ref="C328:I328"/>
    <mergeCell ref="A320:B322"/>
    <mergeCell ref="C320:I320"/>
    <mergeCell ref="C321:C322"/>
    <mergeCell ref="D321:I321"/>
    <mergeCell ref="D322:I322"/>
    <mergeCell ref="A323:C323"/>
    <mergeCell ref="D323:I323"/>
    <mergeCell ref="D314:I314"/>
    <mergeCell ref="C315:I315"/>
    <mergeCell ref="D316:I316"/>
    <mergeCell ref="D317:I317"/>
    <mergeCell ref="D318:I318"/>
    <mergeCell ref="A319:I319"/>
    <mergeCell ref="D309:I309"/>
    <mergeCell ref="C310:I310"/>
    <mergeCell ref="D311:I311"/>
    <mergeCell ref="A312:C312"/>
    <mergeCell ref="D312:I312"/>
    <mergeCell ref="C313:I313"/>
    <mergeCell ref="A303:I303"/>
    <mergeCell ref="C304:I304"/>
    <mergeCell ref="D305:I305"/>
    <mergeCell ref="C306:I306"/>
    <mergeCell ref="D307:I307"/>
    <mergeCell ref="D308:I308"/>
    <mergeCell ref="E298:I298"/>
    <mergeCell ref="C299:I299"/>
    <mergeCell ref="C300:C301"/>
    <mergeCell ref="D300:I300"/>
    <mergeCell ref="E301:I301"/>
    <mergeCell ref="A302:C302"/>
    <mergeCell ref="D302:I302"/>
    <mergeCell ref="C293:C295"/>
    <mergeCell ref="D293:I293"/>
    <mergeCell ref="D294:I294"/>
    <mergeCell ref="D295:I295"/>
    <mergeCell ref="C296:I296"/>
    <mergeCell ref="D297:I297"/>
    <mergeCell ref="D288:I288"/>
    <mergeCell ref="C289:I289"/>
    <mergeCell ref="C290:C291"/>
    <mergeCell ref="D290:I290"/>
    <mergeCell ref="D291:I291"/>
    <mergeCell ref="C292:I292"/>
    <mergeCell ref="A283:I283"/>
    <mergeCell ref="A284:B285"/>
    <mergeCell ref="C284:I284"/>
    <mergeCell ref="D285:I285"/>
    <mergeCell ref="A286:I286"/>
    <mergeCell ref="C287:I287"/>
    <mergeCell ref="D279:I279"/>
    <mergeCell ref="A280:B282"/>
    <mergeCell ref="C280:I280"/>
    <mergeCell ref="C281:C282"/>
    <mergeCell ref="D281:I281"/>
    <mergeCell ref="D282:I282"/>
    <mergeCell ref="D273:I273"/>
    <mergeCell ref="D274:I274"/>
    <mergeCell ref="D275:I275"/>
    <mergeCell ref="D276:I276"/>
    <mergeCell ref="D277:I277"/>
    <mergeCell ref="D278:I278"/>
    <mergeCell ref="D267:I267"/>
    <mergeCell ref="D268:I268"/>
    <mergeCell ref="D269:I269"/>
    <mergeCell ref="D270:I270"/>
    <mergeCell ref="D271:I271"/>
    <mergeCell ref="D272:I272"/>
    <mergeCell ref="A262:C263"/>
    <mergeCell ref="D262:I262"/>
    <mergeCell ref="D263:I263"/>
    <mergeCell ref="C264:I264"/>
    <mergeCell ref="D265:I265"/>
    <mergeCell ref="D266:I266"/>
    <mergeCell ref="D257:I257"/>
    <mergeCell ref="A258:I258"/>
    <mergeCell ref="A259:B261"/>
    <mergeCell ref="C259:I259"/>
    <mergeCell ref="D260:I260"/>
    <mergeCell ref="C261:I261"/>
    <mergeCell ref="D249:I249"/>
    <mergeCell ref="D250:I250"/>
    <mergeCell ref="D251:I251"/>
    <mergeCell ref="A252:B257"/>
    <mergeCell ref="C252:I252"/>
    <mergeCell ref="D253:I253"/>
    <mergeCell ref="C254:I254"/>
    <mergeCell ref="C255:C257"/>
    <mergeCell ref="D255:I255"/>
    <mergeCell ref="D256:I256"/>
    <mergeCell ref="C244:I244"/>
    <mergeCell ref="D245:I245"/>
    <mergeCell ref="A246:I246"/>
    <mergeCell ref="A247:B248"/>
    <mergeCell ref="C247:I247"/>
    <mergeCell ref="D248:I248"/>
    <mergeCell ref="C239:I239"/>
    <mergeCell ref="C240:C241"/>
    <mergeCell ref="D240:I240"/>
    <mergeCell ref="D241:I241"/>
    <mergeCell ref="C242:I242"/>
    <mergeCell ref="D243:I243"/>
    <mergeCell ref="A234:I234"/>
    <mergeCell ref="C235:I235"/>
    <mergeCell ref="C236:C238"/>
    <mergeCell ref="D236:I236"/>
    <mergeCell ref="D237:I237"/>
    <mergeCell ref="D238:I238"/>
    <mergeCell ref="A229:I229"/>
    <mergeCell ref="A230:B233"/>
    <mergeCell ref="C230:I230"/>
    <mergeCell ref="C231:C233"/>
    <mergeCell ref="D231:I231"/>
    <mergeCell ref="D232:I232"/>
    <mergeCell ref="D233:I233"/>
    <mergeCell ref="D221:I221"/>
    <mergeCell ref="D222:I222"/>
    <mergeCell ref="D223:I223"/>
    <mergeCell ref="C224:I224"/>
    <mergeCell ref="C225:C228"/>
    <mergeCell ref="D225:I225"/>
    <mergeCell ref="D226:I226"/>
    <mergeCell ref="D227:I227"/>
    <mergeCell ref="D228:I228"/>
    <mergeCell ref="C217:C218"/>
    <mergeCell ref="D217:I217"/>
    <mergeCell ref="D218:I218"/>
    <mergeCell ref="A219:C219"/>
    <mergeCell ref="D219:I219"/>
    <mergeCell ref="C220:I220"/>
    <mergeCell ref="C212:C213"/>
    <mergeCell ref="D212:I212"/>
    <mergeCell ref="D213:I213"/>
    <mergeCell ref="C214:I214"/>
    <mergeCell ref="D215:I215"/>
    <mergeCell ref="C216:I216"/>
    <mergeCell ref="A207:I207"/>
    <mergeCell ref="C208:I208"/>
    <mergeCell ref="C209:C210"/>
    <mergeCell ref="D209:I209"/>
    <mergeCell ref="D210:I210"/>
    <mergeCell ref="C211:I211"/>
    <mergeCell ref="A201:B203"/>
    <mergeCell ref="C201:I201"/>
    <mergeCell ref="C202:C203"/>
    <mergeCell ref="D202:I202"/>
    <mergeCell ref="D203:I203"/>
    <mergeCell ref="A204:C206"/>
    <mergeCell ref="D204:I204"/>
    <mergeCell ref="D205:I205"/>
    <mergeCell ref="D206:I206"/>
    <mergeCell ref="D196:I196"/>
    <mergeCell ref="D197:I197"/>
    <mergeCell ref="A198:C200"/>
    <mergeCell ref="D198:I198"/>
    <mergeCell ref="D199:I199"/>
    <mergeCell ref="D200:I200"/>
    <mergeCell ref="C190:I190"/>
    <mergeCell ref="D191:I191"/>
    <mergeCell ref="C192:I192"/>
    <mergeCell ref="D193:I193"/>
    <mergeCell ref="D194:I194"/>
    <mergeCell ref="D195:I195"/>
    <mergeCell ref="A183:I183"/>
    <mergeCell ref="A184:B189"/>
    <mergeCell ref="C184:I184"/>
    <mergeCell ref="D185:I185"/>
    <mergeCell ref="C186:I186"/>
    <mergeCell ref="D187:I187"/>
    <mergeCell ref="C188:I188"/>
    <mergeCell ref="D189:I189"/>
    <mergeCell ref="D179:I179"/>
    <mergeCell ref="A180:B182"/>
    <mergeCell ref="C180:I180"/>
    <mergeCell ref="C181:C182"/>
    <mergeCell ref="D181:I181"/>
    <mergeCell ref="D182:I182"/>
    <mergeCell ref="A174:I174"/>
    <mergeCell ref="A175:B175"/>
    <mergeCell ref="C175:I175"/>
    <mergeCell ref="D176:I176"/>
    <mergeCell ref="D177:I177"/>
    <mergeCell ref="D178:I178"/>
    <mergeCell ref="C168:I168"/>
    <mergeCell ref="D169:I169"/>
    <mergeCell ref="D170:I170"/>
    <mergeCell ref="D171:I171"/>
    <mergeCell ref="D172:I172"/>
    <mergeCell ref="D173:I173"/>
    <mergeCell ref="C164:I164"/>
    <mergeCell ref="C165:C166"/>
    <mergeCell ref="D165:I165"/>
    <mergeCell ref="D166:I166"/>
    <mergeCell ref="A167:C167"/>
    <mergeCell ref="D167:I167"/>
    <mergeCell ref="A157:C160"/>
    <mergeCell ref="D157:I157"/>
    <mergeCell ref="D158:I158"/>
    <mergeCell ref="D159:I159"/>
    <mergeCell ref="D160:I160"/>
    <mergeCell ref="A161:B166"/>
    <mergeCell ref="C161:I161"/>
    <mergeCell ref="C162:C163"/>
    <mergeCell ref="D162:I162"/>
    <mergeCell ref="D163:I163"/>
    <mergeCell ref="D151:I151"/>
    <mergeCell ref="C152:I152"/>
    <mergeCell ref="D153:I153"/>
    <mergeCell ref="D154:I154"/>
    <mergeCell ref="D155:I155"/>
    <mergeCell ref="D156:I156"/>
    <mergeCell ref="C146:I146"/>
    <mergeCell ref="C147:C149"/>
    <mergeCell ref="D147:I147"/>
    <mergeCell ref="D148:I148"/>
    <mergeCell ref="D149:I149"/>
    <mergeCell ref="C150:I150"/>
    <mergeCell ref="A142:C142"/>
    <mergeCell ref="D142:I142"/>
    <mergeCell ref="A143:B144"/>
    <mergeCell ref="C143:I143"/>
    <mergeCell ref="D144:I144"/>
    <mergeCell ref="A145:I145"/>
    <mergeCell ref="C138:I138"/>
    <mergeCell ref="C139:C141"/>
    <mergeCell ref="D139:I139"/>
    <mergeCell ref="O139:O140"/>
    <mergeCell ref="D140:I140"/>
    <mergeCell ref="D141:I141"/>
    <mergeCell ref="A131:I131"/>
    <mergeCell ref="A132:B141"/>
    <mergeCell ref="C132:I132"/>
    <mergeCell ref="C133:C134"/>
    <mergeCell ref="D133:I133"/>
    <mergeCell ref="D134:I134"/>
    <mergeCell ref="C135:I135"/>
    <mergeCell ref="C136:C137"/>
    <mergeCell ref="D136:I136"/>
    <mergeCell ref="D137:I137"/>
    <mergeCell ref="A124:I124"/>
    <mergeCell ref="C125:I125"/>
    <mergeCell ref="D126:I126"/>
    <mergeCell ref="D127:I127"/>
    <mergeCell ref="A128:C130"/>
    <mergeCell ref="D128:I128"/>
    <mergeCell ref="D129:I129"/>
    <mergeCell ref="D130:I130"/>
    <mergeCell ref="D119:I119"/>
    <mergeCell ref="A120:I120"/>
    <mergeCell ref="A121:B123"/>
    <mergeCell ref="C121:I121"/>
    <mergeCell ref="C122:C123"/>
    <mergeCell ref="D122:I122"/>
    <mergeCell ref="D123:I123"/>
    <mergeCell ref="A112:B118"/>
    <mergeCell ref="C112:I112"/>
    <mergeCell ref="D113:I113"/>
    <mergeCell ref="C114:I114"/>
    <mergeCell ref="C115:C118"/>
    <mergeCell ref="D115:I115"/>
    <mergeCell ref="D116:I116"/>
    <mergeCell ref="D117:I117"/>
    <mergeCell ref="D118:I118"/>
    <mergeCell ref="D104:I104"/>
    <mergeCell ref="D105:I105"/>
    <mergeCell ref="D106:I106"/>
    <mergeCell ref="D107:I107"/>
    <mergeCell ref="D108:I108"/>
    <mergeCell ref="A109:C111"/>
    <mergeCell ref="D109:I109"/>
    <mergeCell ref="D110:I110"/>
    <mergeCell ref="D111:I111"/>
    <mergeCell ref="D99:I99"/>
    <mergeCell ref="D100:I100"/>
    <mergeCell ref="A101:C101"/>
    <mergeCell ref="D101:I101"/>
    <mergeCell ref="C102:I102"/>
    <mergeCell ref="D103:I103"/>
    <mergeCell ref="A94:C97"/>
    <mergeCell ref="D94:I94"/>
    <mergeCell ref="D95:I95"/>
    <mergeCell ref="D96:I96"/>
    <mergeCell ref="D97:I97"/>
    <mergeCell ref="C98:I98"/>
    <mergeCell ref="D86:I86"/>
    <mergeCell ref="D87:I87"/>
    <mergeCell ref="C88:I88"/>
    <mergeCell ref="D89:I89"/>
    <mergeCell ref="A90:I90"/>
    <mergeCell ref="A91:B93"/>
    <mergeCell ref="C91:I91"/>
    <mergeCell ref="C92:C93"/>
    <mergeCell ref="D92:I92"/>
    <mergeCell ref="D93:I93"/>
    <mergeCell ref="A79:C80"/>
    <mergeCell ref="D79:I79"/>
    <mergeCell ref="D80:I80"/>
    <mergeCell ref="A81:I81"/>
    <mergeCell ref="A82:B86"/>
    <mergeCell ref="C82:I82"/>
    <mergeCell ref="C83:C86"/>
    <mergeCell ref="D83:I83"/>
    <mergeCell ref="D84:I84"/>
    <mergeCell ref="D85:I85"/>
    <mergeCell ref="A73:I73"/>
    <mergeCell ref="C74:I74"/>
    <mergeCell ref="D75:I75"/>
    <mergeCell ref="D76:I76"/>
    <mergeCell ref="D77:I77"/>
    <mergeCell ref="O77:O78"/>
    <mergeCell ref="D78:I78"/>
    <mergeCell ref="A66:B72"/>
    <mergeCell ref="C66:I66"/>
    <mergeCell ref="C67:C68"/>
    <mergeCell ref="D67:I67"/>
    <mergeCell ref="D68:I68"/>
    <mergeCell ref="C69:I69"/>
    <mergeCell ref="D70:I70"/>
    <mergeCell ref="C71:I71"/>
    <mergeCell ref="D72:I72"/>
    <mergeCell ref="D61:I61"/>
    <mergeCell ref="A62:C65"/>
    <mergeCell ref="D62:I62"/>
    <mergeCell ref="D63:I63"/>
    <mergeCell ref="D64:I64"/>
    <mergeCell ref="D65:I65"/>
    <mergeCell ref="D55:I55"/>
    <mergeCell ref="D56:I56"/>
    <mergeCell ref="D57:I57"/>
    <mergeCell ref="D58:I58"/>
    <mergeCell ref="D59:I59"/>
    <mergeCell ref="D60:I60"/>
    <mergeCell ref="D50:I50"/>
    <mergeCell ref="O50:O52"/>
    <mergeCell ref="D51:I51"/>
    <mergeCell ref="D52:I52"/>
    <mergeCell ref="C53:I53"/>
    <mergeCell ref="D54:I54"/>
    <mergeCell ref="C41:I41"/>
    <mergeCell ref="D42:I42"/>
    <mergeCell ref="D43:I43"/>
    <mergeCell ref="A44:C49"/>
    <mergeCell ref="D44:I44"/>
    <mergeCell ref="D45:I45"/>
    <mergeCell ref="D46:I46"/>
    <mergeCell ref="D47:I47"/>
    <mergeCell ref="D48:I48"/>
    <mergeCell ref="D49:I49"/>
    <mergeCell ref="H34:I34"/>
    <mergeCell ref="A36:I36"/>
    <mergeCell ref="C37:I37"/>
    <mergeCell ref="O37:U37"/>
    <mergeCell ref="C38:C40"/>
    <mergeCell ref="D38:I38"/>
    <mergeCell ref="D39:I39"/>
    <mergeCell ref="D40:I40"/>
    <mergeCell ref="H28:I28"/>
    <mergeCell ref="H29:I29"/>
    <mergeCell ref="H30:I30"/>
    <mergeCell ref="H31:I31"/>
    <mergeCell ref="H32:I32"/>
    <mergeCell ref="H33:I33"/>
    <mergeCell ref="H22:I22"/>
    <mergeCell ref="H23:I23"/>
    <mergeCell ref="H24:I24"/>
    <mergeCell ref="A25:I25"/>
    <mergeCell ref="H26:I26"/>
    <mergeCell ref="H27:I27"/>
    <mergeCell ref="H13:I13"/>
    <mergeCell ref="H14:I14"/>
    <mergeCell ref="H18:I18"/>
    <mergeCell ref="H19:I19"/>
    <mergeCell ref="H20:I20"/>
    <mergeCell ref="H21:I21"/>
    <mergeCell ref="A5:C5"/>
    <mergeCell ref="E5:I5"/>
    <mergeCell ref="A7:I7"/>
    <mergeCell ref="H8:I8"/>
    <mergeCell ref="H9:I9"/>
    <mergeCell ref="H12:I12"/>
    <mergeCell ref="A2:O2"/>
    <mergeCell ref="A3:E3"/>
    <mergeCell ref="F3:H3"/>
    <mergeCell ref="I3:J3"/>
    <mergeCell ref="K3:L3"/>
    <mergeCell ref="A4:C4"/>
    <mergeCell ref="E4:I4"/>
  </mergeCells>
  <pageMargins left="0.55118110236220474" right="0.35433070866141736" top="0.35433070866141736" bottom="0.35433070866141736" header="0.11811023622047245" footer="0.11811023622047245"/>
  <pageSetup paperSize="9" scale="67" firstPageNumber="27" orientation="landscape" useFirstPageNumber="1" r:id="rId1"/>
  <headerFooter>
    <oddHeader>&amp;C&amp;"-,Kursywa"Informacja o wykonaniu budzetu Województwa Zachodniopomorskiego za I kwartał 2013 roku &amp;"-,Standardowy"
_______________________________________________________________________________________________________________________________________</oddHeader>
    <oddFooter>&amp;C&amp;P</oddFooter>
  </headerFooter>
  <rowBreaks count="7" manualBreakCount="7">
    <brk id="52" max="14" man="1"/>
    <brk id="78" max="14" man="1"/>
    <brk id="123" max="14" man="1"/>
    <brk id="223" max="14" man="1"/>
    <brk id="305" max="14" man="1"/>
    <brk id="318" max="14" man="1"/>
    <brk id="335" max="16383" man="1"/>
  </rowBreaks>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8"/>
  <sheetViews>
    <sheetView view="pageBreakPreview" zoomScale="90" zoomScaleNormal="100" zoomScaleSheetLayoutView="90" workbookViewId="0">
      <selection activeCell="N28" sqref="N1:P1048576"/>
    </sheetView>
  </sheetViews>
  <sheetFormatPr defaultRowHeight="15" customHeight="1" x14ac:dyDescent="0.25"/>
  <cols>
    <col min="1" max="1" width="2.5703125" style="1" customWidth="1"/>
    <col min="2" max="2" width="2.140625" style="1" customWidth="1"/>
    <col min="3" max="3" width="4.85546875" style="1" customWidth="1"/>
    <col min="4" max="4" width="0.85546875" style="1" customWidth="1"/>
    <col min="5" max="5" width="1.85546875" style="1" customWidth="1"/>
    <col min="6" max="6" width="8.5703125" style="1" customWidth="1"/>
    <col min="7" max="7" width="51" style="1" customWidth="1"/>
    <col min="8" max="8" width="11.7109375" style="1" customWidth="1"/>
    <col min="9" max="9" width="12.5703125" style="1" customWidth="1"/>
    <col min="10" max="10" width="8.28515625" style="1" customWidth="1"/>
    <col min="11" max="11" width="12.85546875" style="1" customWidth="1"/>
    <col min="12" max="12" width="9.85546875" style="1" customWidth="1"/>
    <col min="13" max="13" width="59.42578125" style="4" customWidth="1"/>
    <col min="14" max="14" width="15.28515625" style="1" customWidth="1"/>
    <col min="15" max="16384" width="9.140625" style="1"/>
  </cols>
  <sheetData>
    <row r="1" spans="1:15" ht="18.75" customHeight="1" x14ac:dyDescent="0.3">
      <c r="M1" s="2" t="s">
        <v>430</v>
      </c>
    </row>
    <row r="2" spans="1:15" ht="15" customHeight="1" x14ac:dyDescent="0.25">
      <c r="M2" s="3"/>
    </row>
    <row r="3" spans="1:15" ht="41.25" customHeight="1" x14ac:dyDescent="0.25">
      <c r="A3" s="94" t="s">
        <v>418</v>
      </c>
      <c r="B3" s="95"/>
      <c r="C3" s="95"/>
      <c r="D3" s="95"/>
      <c r="E3" s="95"/>
      <c r="F3" s="95"/>
      <c r="G3" s="95"/>
      <c r="H3" s="95"/>
      <c r="I3" s="95"/>
      <c r="J3" s="95"/>
      <c r="K3" s="95"/>
      <c r="L3" s="95"/>
      <c r="M3" s="95"/>
    </row>
    <row r="4" spans="1:15" ht="6.75" customHeight="1" x14ac:dyDescent="0.25">
      <c r="A4" s="96"/>
      <c r="B4" s="96"/>
      <c r="C4" s="96"/>
      <c r="D4" s="96"/>
      <c r="E4" s="96"/>
      <c r="F4" s="96"/>
      <c r="G4" s="96"/>
      <c r="H4" s="96"/>
      <c r="I4" s="96"/>
      <c r="J4" s="96"/>
      <c r="K4" s="96"/>
      <c r="L4" s="96"/>
      <c r="M4" s="96"/>
    </row>
    <row r="5" spans="1:15" ht="15" customHeight="1" x14ac:dyDescent="0.25">
      <c r="L5" s="1" t="s">
        <v>417</v>
      </c>
    </row>
    <row r="6" spans="1:15" ht="63" customHeight="1" x14ac:dyDescent="0.25">
      <c r="A6" s="86" t="s">
        <v>415</v>
      </c>
      <c r="B6" s="87"/>
      <c r="C6" s="86" t="s">
        <v>416</v>
      </c>
      <c r="D6" s="90"/>
      <c r="E6" s="90"/>
      <c r="F6" s="90"/>
      <c r="G6" s="87"/>
      <c r="H6" s="5" t="s">
        <v>414</v>
      </c>
      <c r="I6" s="6" t="s">
        <v>419</v>
      </c>
      <c r="J6" s="7" t="s">
        <v>421</v>
      </c>
      <c r="K6" s="8" t="s">
        <v>1</v>
      </c>
      <c r="L6" s="9" t="s">
        <v>420</v>
      </c>
      <c r="M6" s="8" t="s">
        <v>459</v>
      </c>
    </row>
    <row r="7" spans="1:15" s="15" customFormat="1" ht="12" customHeight="1" x14ac:dyDescent="0.2">
      <c r="A7" s="91">
        <v>1</v>
      </c>
      <c r="B7" s="92"/>
      <c r="C7" s="91">
        <v>2</v>
      </c>
      <c r="D7" s="93"/>
      <c r="E7" s="93"/>
      <c r="F7" s="93"/>
      <c r="G7" s="92"/>
      <c r="H7" s="10">
        <v>3</v>
      </c>
      <c r="I7" s="11">
        <v>4</v>
      </c>
      <c r="J7" s="11">
        <v>5</v>
      </c>
      <c r="K7" s="12">
        <v>6</v>
      </c>
      <c r="L7" s="13">
        <v>7</v>
      </c>
      <c r="M7" s="14">
        <v>8</v>
      </c>
    </row>
    <row r="8" spans="1:15" ht="15.75" customHeight="1" x14ac:dyDescent="0.25">
      <c r="A8" s="100" t="s">
        <v>2</v>
      </c>
      <c r="B8" s="101"/>
      <c r="C8" s="101"/>
      <c r="D8" s="101"/>
      <c r="E8" s="101"/>
      <c r="F8" s="101"/>
      <c r="G8" s="102"/>
      <c r="H8" s="16">
        <v>98411082</v>
      </c>
      <c r="I8" s="17">
        <v>8229129</v>
      </c>
      <c r="J8" s="18">
        <v>8.36</v>
      </c>
      <c r="K8" s="17">
        <f>K9+K14+K27+K29+K32+K37+K39</f>
        <v>7870537.4000000004</v>
      </c>
      <c r="L8" s="16">
        <f>L9+L14+L27+L29+L32+L37+L39+1</f>
        <v>-358591.6</v>
      </c>
      <c r="M8" s="19"/>
      <c r="N8" s="20"/>
      <c r="O8" s="20"/>
    </row>
    <row r="9" spans="1:15" ht="15.75" customHeight="1" x14ac:dyDescent="0.25">
      <c r="A9" s="103"/>
      <c r="B9" s="104" t="s">
        <v>3</v>
      </c>
      <c r="C9" s="105"/>
      <c r="D9" s="105"/>
      <c r="E9" s="105"/>
      <c r="F9" s="105"/>
      <c r="G9" s="106"/>
      <c r="H9" s="21">
        <v>11087887</v>
      </c>
      <c r="I9" s="22">
        <v>3152738</v>
      </c>
      <c r="J9" s="23">
        <v>28.43</v>
      </c>
      <c r="K9" s="22">
        <f>SUM(K10:K13)</f>
        <v>3287679.4</v>
      </c>
      <c r="L9" s="21">
        <f>SUM(L10:L13)</f>
        <v>134942.39999999999</v>
      </c>
      <c r="M9" s="24"/>
    </row>
    <row r="10" spans="1:15" ht="117.75" customHeight="1" x14ac:dyDescent="0.25">
      <c r="A10" s="103"/>
      <c r="B10" s="107" t="s">
        <v>0</v>
      </c>
      <c r="C10" s="97" t="s">
        <v>4</v>
      </c>
      <c r="D10" s="98"/>
      <c r="E10" s="98"/>
      <c r="F10" s="98"/>
      <c r="G10" s="99"/>
      <c r="H10" s="25">
        <v>10681190</v>
      </c>
      <c r="I10" s="26">
        <v>3059787</v>
      </c>
      <c r="J10" s="27">
        <v>28.65</v>
      </c>
      <c r="K10" s="26">
        <v>3179185</v>
      </c>
      <c r="L10" s="25">
        <f>K10-I10</f>
        <v>119398</v>
      </c>
      <c r="M10" s="28" t="s">
        <v>487</v>
      </c>
    </row>
    <row r="11" spans="1:15" ht="87.75" customHeight="1" x14ac:dyDescent="0.25">
      <c r="A11" s="103"/>
      <c r="B11" s="107"/>
      <c r="C11" s="97" t="s">
        <v>486</v>
      </c>
      <c r="D11" s="98"/>
      <c r="E11" s="98"/>
      <c r="F11" s="98"/>
      <c r="G11" s="99"/>
      <c r="H11" s="25">
        <v>164400</v>
      </c>
      <c r="I11" s="26">
        <v>24198</v>
      </c>
      <c r="J11" s="27">
        <v>14.72</v>
      </c>
      <c r="K11" s="26">
        <v>41000</v>
      </c>
      <c r="L11" s="25">
        <f>K11-I11</f>
        <v>16802</v>
      </c>
      <c r="M11" s="28" t="s">
        <v>488</v>
      </c>
    </row>
    <row r="12" spans="1:15" ht="34.5" customHeight="1" x14ac:dyDescent="0.25">
      <c r="A12" s="103"/>
      <c r="B12" s="107"/>
      <c r="C12" s="97" t="s">
        <v>5</v>
      </c>
      <c r="D12" s="98"/>
      <c r="E12" s="98"/>
      <c r="F12" s="98"/>
      <c r="G12" s="99"/>
      <c r="H12" s="25">
        <v>172297</v>
      </c>
      <c r="I12" s="26">
        <v>54133</v>
      </c>
      <c r="J12" s="27">
        <v>31.42</v>
      </c>
      <c r="K12" s="26">
        <v>52875</v>
      </c>
      <c r="L12" s="25">
        <f>K12-I12</f>
        <v>-1258</v>
      </c>
      <c r="M12" s="29" t="s">
        <v>489</v>
      </c>
    </row>
    <row r="13" spans="1:15" ht="17.25" customHeight="1" x14ac:dyDescent="0.25">
      <c r="A13" s="103"/>
      <c r="B13" s="107"/>
      <c r="C13" s="97" t="s">
        <v>6</v>
      </c>
      <c r="D13" s="98"/>
      <c r="E13" s="98"/>
      <c r="F13" s="98"/>
      <c r="G13" s="99"/>
      <c r="H13" s="25">
        <v>70000</v>
      </c>
      <c r="I13" s="26">
        <v>14619</v>
      </c>
      <c r="J13" s="27">
        <v>20.88</v>
      </c>
      <c r="K13" s="26">
        <v>14619.4</v>
      </c>
      <c r="L13" s="25">
        <f>K13-I13</f>
        <v>0.3999999999996362</v>
      </c>
      <c r="M13" s="30"/>
    </row>
    <row r="14" spans="1:15" ht="15" customHeight="1" x14ac:dyDescent="0.25">
      <c r="A14" s="103"/>
      <c r="B14" s="104" t="s">
        <v>7</v>
      </c>
      <c r="C14" s="105"/>
      <c r="D14" s="105"/>
      <c r="E14" s="105"/>
      <c r="F14" s="105"/>
      <c r="G14" s="106"/>
      <c r="H14" s="21">
        <v>65958650</v>
      </c>
      <c r="I14" s="22">
        <v>3795457</v>
      </c>
      <c r="J14" s="23">
        <v>5.75</v>
      </c>
      <c r="K14" s="22">
        <f>SUM(K15:K26)</f>
        <v>3798815</v>
      </c>
      <c r="L14" s="21">
        <f>SUM(L15:L26)</f>
        <v>3357</v>
      </c>
      <c r="M14" s="24"/>
    </row>
    <row r="15" spans="1:15" ht="18" customHeight="1" x14ac:dyDescent="0.25">
      <c r="A15" s="103"/>
      <c r="B15" s="107" t="s">
        <v>0</v>
      </c>
      <c r="C15" s="97" t="s">
        <v>8</v>
      </c>
      <c r="D15" s="98"/>
      <c r="E15" s="98"/>
      <c r="F15" s="98"/>
      <c r="G15" s="99"/>
      <c r="H15" s="25">
        <v>12400000</v>
      </c>
      <c r="I15" s="26">
        <v>1395746</v>
      </c>
      <c r="J15" s="27">
        <v>11.26</v>
      </c>
      <c r="K15" s="26">
        <v>1396000</v>
      </c>
      <c r="L15" s="25">
        <f t="shared" ref="L15:L26" si="0">K15-I15</f>
        <v>254</v>
      </c>
      <c r="M15" s="30"/>
    </row>
    <row r="16" spans="1:15" ht="18" customHeight="1" x14ac:dyDescent="0.25">
      <c r="A16" s="103"/>
      <c r="B16" s="107"/>
      <c r="C16" s="97" t="s">
        <v>9</v>
      </c>
      <c r="D16" s="98"/>
      <c r="E16" s="98"/>
      <c r="F16" s="98"/>
      <c r="G16" s="99"/>
      <c r="H16" s="25">
        <v>256677</v>
      </c>
      <c r="I16" s="26">
        <v>7508</v>
      </c>
      <c r="J16" s="27">
        <v>2.92</v>
      </c>
      <c r="K16" s="26">
        <v>7508</v>
      </c>
      <c r="L16" s="25">
        <f t="shared" si="0"/>
        <v>0</v>
      </c>
      <c r="M16" s="30"/>
    </row>
    <row r="17" spans="1:13" ht="18" customHeight="1" x14ac:dyDescent="0.25">
      <c r="A17" s="103"/>
      <c r="B17" s="107"/>
      <c r="C17" s="97" t="s">
        <v>10</v>
      </c>
      <c r="D17" s="98"/>
      <c r="E17" s="98"/>
      <c r="F17" s="98"/>
      <c r="G17" s="99"/>
      <c r="H17" s="25">
        <v>0</v>
      </c>
      <c r="I17" s="26">
        <v>0</v>
      </c>
      <c r="J17" s="27">
        <v>0</v>
      </c>
      <c r="K17" s="26">
        <v>0</v>
      </c>
      <c r="L17" s="25">
        <f t="shared" si="0"/>
        <v>0</v>
      </c>
      <c r="M17" s="30"/>
    </row>
    <row r="18" spans="1:13" ht="18.75" customHeight="1" x14ac:dyDescent="0.25">
      <c r="A18" s="103"/>
      <c r="B18" s="107"/>
      <c r="C18" s="97" t="s">
        <v>11</v>
      </c>
      <c r="D18" s="98"/>
      <c r="E18" s="98"/>
      <c r="F18" s="98"/>
      <c r="G18" s="99"/>
      <c r="H18" s="25">
        <v>1140301</v>
      </c>
      <c r="I18" s="26">
        <v>0</v>
      </c>
      <c r="J18" s="27">
        <v>0</v>
      </c>
      <c r="K18" s="26">
        <v>0</v>
      </c>
      <c r="L18" s="25">
        <f t="shared" si="0"/>
        <v>0</v>
      </c>
      <c r="M18" s="30"/>
    </row>
    <row r="19" spans="1:13" ht="40.5" customHeight="1" x14ac:dyDescent="0.25">
      <c r="A19" s="103"/>
      <c r="B19" s="107"/>
      <c r="C19" s="97" t="s">
        <v>12</v>
      </c>
      <c r="D19" s="98"/>
      <c r="E19" s="98"/>
      <c r="F19" s="98"/>
      <c r="G19" s="99"/>
      <c r="H19" s="25">
        <v>307842</v>
      </c>
      <c r="I19" s="26">
        <v>0</v>
      </c>
      <c r="J19" s="27">
        <v>0</v>
      </c>
      <c r="K19" s="26">
        <v>0</v>
      </c>
      <c r="L19" s="25">
        <f t="shared" si="0"/>
        <v>0</v>
      </c>
      <c r="M19" s="30"/>
    </row>
    <row r="20" spans="1:13" ht="27" customHeight="1" x14ac:dyDescent="0.25">
      <c r="A20" s="103"/>
      <c r="B20" s="107"/>
      <c r="C20" s="97" t="s">
        <v>13</v>
      </c>
      <c r="D20" s="98"/>
      <c r="E20" s="98"/>
      <c r="F20" s="98"/>
      <c r="G20" s="99"/>
      <c r="H20" s="25">
        <v>178350</v>
      </c>
      <c r="I20" s="26">
        <v>0</v>
      </c>
      <c r="J20" s="27">
        <v>0</v>
      </c>
      <c r="K20" s="26">
        <v>0</v>
      </c>
      <c r="L20" s="25">
        <f t="shared" si="0"/>
        <v>0</v>
      </c>
      <c r="M20" s="30"/>
    </row>
    <row r="21" spans="1:13" ht="14.25" customHeight="1" x14ac:dyDescent="0.25">
      <c r="A21" s="103"/>
      <c r="B21" s="107"/>
      <c r="C21" s="97" t="s">
        <v>14</v>
      </c>
      <c r="D21" s="98"/>
      <c r="E21" s="98"/>
      <c r="F21" s="98"/>
      <c r="G21" s="99"/>
      <c r="H21" s="25">
        <v>17479000</v>
      </c>
      <c r="I21" s="26">
        <v>2382310</v>
      </c>
      <c r="J21" s="27">
        <v>13.63</v>
      </c>
      <c r="K21" s="26">
        <v>2382310</v>
      </c>
      <c r="L21" s="25">
        <f t="shared" si="0"/>
        <v>0</v>
      </c>
      <c r="M21" s="30"/>
    </row>
    <row r="22" spans="1:13" ht="42.75" customHeight="1" x14ac:dyDescent="0.25">
      <c r="A22" s="103"/>
      <c r="B22" s="107"/>
      <c r="C22" s="97" t="s">
        <v>15</v>
      </c>
      <c r="D22" s="98"/>
      <c r="E22" s="98"/>
      <c r="F22" s="98"/>
      <c r="G22" s="99"/>
      <c r="H22" s="25">
        <v>3965846</v>
      </c>
      <c r="I22" s="26">
        <v>0</v>
      </c>
      <c r="J22" s="27">
        <v>0</v>
      </c>
      <c r="K22" s="26">
        <v>0</v>
      </c>
      <c r="L22" s="25">
        <f t="shared" si="0"/>
        <v>0</v>
      </c>
      <c r="M22" s="30"/>
    </row>
    <row r="23" spans="1:13" ht="28.5" customHeight="1" x14ac:dyDescent="0.25">
      <c r="A23" s="31" t="s">
        <v>0</v>
      </c>
      <c r="B23" s="55"/>
      <c r="C23" s="97" t="s">
        <v>16</v>
      </c>
      <c r="D23" s="98"/>
      <c r="E23" s="98"/>
      <c r="F23" s="98"/>
      <c r="G23" s="99"/>
      <c r="H23" s="25">
        <v>3358468</v>
      </c>
      <c r="I23" s="26">
        <v>0</v>
      </c>
      <c r="J23" s="27">
        <v>0</v>
      </c>
      <c r="K23" s="26">
        <v>0</v>
      </c>
      <c r="L23" s="25">
        <f t="shared" si="0"/>
        <v>0</v>
      </c>
      <c r="M23" s="30"/>
    </row>
    <row r="24" spans="1:13" ht="30" customHeight="1" x14ac:dyDescent="0.25">
      <c r="A24" s="31"/>
      <c r="B24" s="55"/>
      <c r="C24" s="97" t="s">
        <v>17</v>
      </c>
      <c r="D24" s="98"/>
      <c r="E24" s="98"/>
      <c r="F24" s="98"/>
      <c r="G24" s="99"/>
      <c r="H24" s="25">
        <v>3118514</v>
      </c>
      <c r="I24" s="26">
        <v>7218</v>
      </c>
      <c r="J24" s="27">
        <v>0.23</v>
      </c>
      <c r="K24" s="26">
        <v>8213</v>
      </c>
      <c r="L24" s="25">
        <f t="shared" si="0"/>
        <v>995</v>
      </c>
      <c r="M24" s="30"/>
    </row>
    <row r="25" spans="1:13" ht="42.75" customHeight="1" x14ac:dyDescent="0.25">
      <c r="A25" s="31"/>
      <c r="B25" s="55"/>
      <c r="C25" s="97" t="s">
        <v>18</v>
      </c>
      <c r="D25" s="98"/>
      <c r="E25" s="98"/>
      <c r="F25" s="98"/>
      <c r="G25" s="99"/>
      <c r="H25" s="25">
        <v>3148327</v>
      </c>
      <c r="I25" s="26">
        <v>2676</v>
      </c>
      <c r="J25" s="27">
        <v>0.08</v>
      </c>
      <c r="K25" s="26">
        <v>4784</v>
      </c>
      <c r="L25" s="25">
        <f t="shared" si="0"/>
        <v>2108</v>
      </c>
      <c r="M25" s="28" t="s">
        <v>490</v>
      </c>
    </row>
    <row r="26" spans="1:13" ht="33" customHeight="1" x14ac:dyDescent="0.25">
      <c r="A26" s="56"/>
      <c r="B26" s="57"/>
      <c r="C26" s="97" t="s">
        <v>19</v>
      </c>
      <c r="D26" s="98"/>
      <c r="E26" s="98"/>
      <c r="F26" s="98"/>
      <c r="G26" s="99"/>
      <c r="H26" s="25">
        <v>20605325</v>
      </c>
      <c r="I26" s="26">
        <v>0</v>
      </c>
      <c r="J26" s="27">
        <v>0</v>
      </c>
      <c r="K26" s="26">
        <v>0</v>
      </c>
      <c r="L26" s="25">
        <f t="shared" si="0"/>
        <v>0</v>
      </c>
      <c r="M26" s="30"/>
    </row>
    <row r="27" spans="1:13" ht="16.5" customHeight="1" x14ac:dyDescent="0.25">
      <c r="A27" s="31" t="s">
        <v>0</v>
      </c>
      <c r="B27" s="114" t="s">
        <v>20</v>
      </c>
      <c r="C27" s="105"/>
      <c r="D27" s="105"/>
      <c r="E27" s="105"/>
      <c r="F27" s="105"/>
      <c r="G27" s="106"/>
      <c r="H27" s="21">
        <v>3000</v>
      </c>
      <c r="I27" s="22">
        <v>0</v>
      </c>
      <c r="J27" s="23">
        <v>0</v>
      </c>
      <c r="K27" s="22">
        <f>K28</f>
        <v>0</v>
      </c>
      <c r="L27" s="21">
        <f>L28</f>
        <v>0</v>
      </c>
      <c r="M27" s="24"/>
    </row>
    <row r="28" spans="1:13" ht="18.75" customHeight="1" x14ac:dyDescent="0.25">
      <c r="A28" s="31"/>
      <c r="B28" s="32" t="s">
        <v>0</v>
      </c>
      <c r="C28" s="97" t="s">
        <v>21</v>
      </c>
      <c r="D28" s="98"/>
      <c r="E28" s="98"/>
      <c r="F28" s="98"/>
      <c r="G28" s="99"/>
      <c r="H28" s="25">
        <v>3000</v>
      </c>
      <c r="I28" s="26">
        <v>0</v>
      </c>
      <c r="J28" s="27">
        <v>0</v>
      </c>
      <c r="K28" s="26">
        <v>0</v>
      </c>
      <c r="L28" s="25">
        <f>K28-I28</f>
        <v>0</v>
      </c>
      <c r="M28" s="30"/>
    </row>
    <row r="29" spans="1:13" ht="16.5" customHeight="1" x14ac:dyDescent="0.25">
      <c r="A29" s="31"/>
      <c r="B29" s="104" t="s">
        <v>22</v>
      </c>
      <c r="C29" s="105"/>
      <c r="D29" s="105"/>
      <c r="E29" s="105"/>
      <c r="F29" s="105"/>
      <c r="G29" s="106"/>
      <c r="H29" s="21">
        <v>7989428</v>
      </c>
      <c r="I29" s="22">
        <v>1119572</v>
      </c>
      <c r="J29" s="23">
        <v>14.01</v>
      </c>
      <c r="K29" s="22">
        <f>SUM(K30:K31)</f>
        <v>617968</v>
      </c>
      <c r="L29" s="21">
        <f>SUM(L30:L31)</f>
        <v>-501604</v>
      </c>
      <c r="M29" s="24"/>
    </row>
    <row r="30" spans="1:13" ht="46.5" customHeight="1" x14ac:dyDescent="0.25">
      <c r="A30" s="31"/>
      <c r="B30" s="33" t="s">
        <v>0</v>
      </c>
      <c r="C30" s="108" t="s">
        <v>23</v>
      </c>
      <c r="D30" s="109"/>
      <c r="E30" s="109"/>
      <c r="F30" s="109"/>
      <c r="G30" s="110"/>
      <c r="H30" s="34">
        <v>7940228</v>
      </c>
      <c r="I30" s="35">
        <v>1119572</v>
      </c>
      <c r="J30" s="36">
        <v>14.1</v>
      </c>
      <c r="K30" s="35">
        <v>617968</v>
      </c>
      <c r="L30" s="34">
        <f>K30-I30</f>
        <v>-501604</v>
      </c>
      <c r="M30" s="37" t="s">
        <v>491</v>
      </c>
    </row>
    <row r="31" spans="1:13" ht="29.25" customHeight="1" x14ac:dyDescent="0.25">
      <c r="A31" s="31"/>
      <c r="B31" s="38"/>
      <c r="C31" s="111" t="s">
        <v>24</v>
      </c>
      <c r="D31" s="112"/>
      <c r="E31" s="112"/>
      <c r="F31" s="112"/>
      <c r="G31" s="113"/>
      <c r="H31" s="39">
        <v>49200</v>
      </c>
      <c r="I31" s="40">
        <v>0</v>
      </c>
      <c r="J31" s="41">
        <v>0</v>
      </c>
      <c r="K31" s="40">
        <v>0</v>
      </c>
      <c r="L31" s="39">
        <f>K31-I31</f>
        <v>0</v>
      </c>
      <c r="M31" s="42"/>
    </row>
    <row r="32" spans="1:13" ht="12.95" customHeight="1" x14ac:dyDescent="0.25">
      <c r="A32" s="31"/>
      <c r="B32" s="104" t="s">
        <v>25</v>
      </c>
      <c r="C32" s="105"/>
      <c r="D32" s="105"/>
      <c r="E32" s="105"/>
      <c r="F32" s="105"/>
      <c r="G32" s="106"/>
      <c r="H32" s="21">
        <v>9015917</v>
      </c>
      <c r="I32" s="22">
        <v>147636</v>
      </c>
      <c r="J32" s="23">
        <v>1.64</v>
      </c>
      <c r="K32" s="22">
        <f>SUM(K33:K36)</f>
        <v>148199</v>
      </c>
      <c r="L32" s="21">
        <f>SUM(L33:L36)</f>
        <v>562</v>
      </c>
      <c r="M32" s="24"/>
    </row>
    <row r="33" spans="1:15" ht="18.75" customHeight="1" x14ac:dyDescent="0.25">
      <c r="A33" s="31"/>
      <c r="B33" s="107" t="s">
        <v>0</v>
      </c>
      <c r="C33" s="97" t="s">
        <v>26</v>
      </c>
      <c r="D33" s="98"/>
      <c r="E33" s="98"/>
      <c r="F33" s="98"/>
      <c r="G33" s="99"/>
      <c r="H33" s="25">
        <v>44000</v>
      </c>
      <c r="I33" s="26">
        <v>920</v>
      </c>
      <c r="J33" s="27">
        <v>2.09</v>
      </c>
      <c r="K33" s="26">
        <v>1482</v>
      </c>
      <c r="L33" s="25">
        <f>K33-I33</f>
        <v>562</v>
      </c>
      <c r="M33" s="30"/>
    </row>
    <row r="34" spans="1:15" ht="16.5" customHeight="1" x14ac:dyDescent="0.25">
      <c r="A34" s="31"/>
      <c r="B34" s="107"/>
      <c r="C34" s="97" t="s">
        <v>27</v>
      </c>
      <c r="D34" s="98"/>
      <c r="E34" s="98"/>
      <c r="F34" s="98"/>
      <c r="G34" s="99"/>
      <c r="H34" s="25">
        <v>130800</v>
      </c>
      <c r="I34" s="26">
        <v>130800</v>
      </c>
      <c r="J34" s="27">
        <v>100</v>
      </c>
      <c r="K34" s="26">
        <v>130800</v>
      </c>
      <c r="L34" s="25">
        <f>K34-I34</f>
        <v>0</v>
      </c>
      <c r="M34" s="30"/>
    </row>
    <row r="35" spans="1:15" ht="18.75" customHeight="1" x14ac:dyDescent="0.25">
      <c r="A35" s="31"/>
      <c r="B35" s="107"/>
      <c r="C35" s="97" t="s">
        <v>28</v>
      </c>
      <c r="D35" s="98"/>
      <c r="E35" s="98"/>
      <c r="F35" s="98"/>
      <c r="G35" s="99"/>
      <c r="H35" s="25">
        <v>15917</v>
      </c>
      <c r="I35" s="26">
        <v>15917</v>
      </c>
      <c r="J35" s="27">
        <v>100</v>
      </c>
      <c r="K35" s="26">
        <v>15917</v>
      </c>
      <c r="L35" s="25">
        <f>K35-I35</f>
        <v>0</v>
      </c>
      <c r="M35" s="30"/>
    </row>
    <row r="36" spans="1:15" ht="12.95" customHeight="1" x14ac:dyDescent="0.25">
      <c r="A36" s="31"/>
      <c r="B36" s="107"/>
      <c r="C36" s="97" t="s">
        <v>29</v>
      </c>
      <c r="D36" s="98"/>
      <c r="E36" s="98"/>
      <c r="F36" s="98"/>
      <c r="G36" s="99"/>
      <c r="H36" s="25">
        <v>8825200</v>
      </c>
      <c r="I36" s="26">
        <v>0</v>
      </c>
      <c r="J36" s="27">
        <v>0</v>
      </c>
      <c r="K36" s="26">
        <v>0</v>
      </c>
      <c r="L36" s="25">
        <f>K36-I36</f>
        <v>0</v>
      </c>
      <c r="M36" s="30"/>
    </row>
    <row r="37" spans="1:15" ht="12.95" customHeight="1" x14ac:dyDescent="0.25">
      <c r="A37" s="31"/>
      <c r="B37" s="104" t="s">
        <v>30</v>
      </c>
      <c r="C37" s="105"/>
      <c r="D37" s="105"/>
      <c r="E37" s="105"/>
      <c r="F37" s="105"/>
      <c r="G37" s="106"/>
      <c r="H37" s="21">
        <v>4000000</v>
      </c>
      <c r="I37" s="22">
        <v>0</v>
      </c>
      <c r="J37" s="23">
        <v>0</v>
      </c>
      <c r="K37" s="22">
        <f>K38</f>
        <v>0</v>
      </c>
      <c r="L37" s="21">
        <f>L38</f>
        <v>0</v>
      </c>
      <c r="M37" s="24"/>
    </row>
    <row r="38" spans="1:15" ht="16.5" customHeight="1" x14ac:dyDescent="0.25">
      <c r="A38" s="31"/>
      <c r="B38" s="32" t="s">
        <v>0</v>
      </c>
      <c r="C38" s="97" t="s">
        <v>9</v>
      </c>
      <c r="D38" s="98"/>
      <c r="E38" s="98"/>
      <c r="F38" s="98"/>
      <c r="G38" s="99"/>
      <c r="H38" s="25">
        <v>4000000</v>
      </c>
      <c r="I38" s="26">
        <v>0</v>
      </c>
      <c r="J38" s="27">
        <v>0</v>
      </c>
      <c r="K38" s="26">
        <v>0</v>
      </c>
      <c r="L38" s="25">
        <f>K38-I38</f>
        <v>0</v>
      </c>
      <c r="M38" s="30"/>
    </row>
    <row r="39" spans="1:15" ht="12.95" customHeight="1" x14ac:dyDescent="0.25">
      <c r="A39" s="31"/>
      <c r="B39" s="104" t="s">
        <v>31</v>
      </c>
      <c r="C39" s="105"/>
      <c r="D39" s="105"/>
      <c r="E39" s="105"/>
      <c r="F39" s="105"/>
      <c r="G39" s="106"/>
      <c r="H39" s="21">
        <v>356200</v>
      </c>
      <c r="I39" s="22">
        <v>13725</v>
      </c>
      <c r="J39" s="23">
        <v>3.85</v>
      </c>
      <c r="K39" s="22">
        <f>SUM(K40:K43)</f>
        <v>17876</v>
      </c>
      <c r="L39" s="21">
        <f>SUM(L40:L43)</f>
        <v>4150</v>
      </c>
      <c r="M39" s="24"/>
    </row>
    <row r="40" spans="1:15" ht="12.95" customHeight="1" x14ac:dyDescent="0.25">
      <c r="A40" s="31"/>
      <c r="B40" s="107" t="s">
        <v>0</v>
      </c>
      <c r="C40" s="97" t="s">
        <v>32</v>
      </c>
      <c r="D40" s="98"/>
      <c r="E40" s="98"/>
      <c r="F40" s="98"/>
      <c r="G40" s="99"/>
      <c r="H40" s="25">
        <v>18200</v>
      </c>
      <c r="I40" s="26">
        <v>0</v>
      </c>
      <c r="J40" s="27">
        <v>0</v>
      </c>
      <c r="K40" s="43"/>
      <c r="L40" s="25">
        <f>K40-I40</f>
        <v>0</v>
      </c>
      <c r="M40" s="30"/>
    </row>
    <row r="41" spans="1:15" ht="62.25" customHeight="1" x14ac:dyDescent="0.25">
      <c r="A41" s="31"/>
      <c r="B41" s="107"/>
      <c r="C41" s="97" t="s">
        <v>21</v>
      </c>
      <c r="D41" s="98"/>
      <c r="E41" s="98"/>
      <c r="F41" s="98"/>
      <c r="G41" s="99"/>
      <c r="H41" s="25">
        <v>228500</v>
      </c>
      <c r="I41" s="26">
        <v>562</v>
      </c>
      <c r="J41" s="27">
        <v>0.25</v>
      </c>
      <c r="K41" s="43">
        <v>4900</v>
      </c>
      <c r="L41" s="25">
        <f>K41-I41</f>
        <v>4338</v>
      </c>
      <c r="M41" s="28" t="s">
        <v>436</v>
      </c>
    </row>
    <row r="42" spans="1:15" ht="12.95" customHeight="1" x14ac:dyDescent="0.25">
      <c r="A42" s="31"/>
      <c r="B42" s="107"/>
      <c r="C42" s="97" t="s">
        <v>33</v>
      </c>
      <c r="D42" s="98"/>
      <c r="E42" s="98"/>
      <c r="F42" s="98"/>
      <c r="G42" s="99"/>
      <c r="H42" s="25">
        <v>105000</v>
      </c>
      <c r="I42" s="26">
        <v>13164</v>
      </c>
      <c r="J42" s="27">
        <v>12.54</v>
      </c>
      <c r="K42" s="43">
        <v>12976</v>
      </c>
      <c r="L42" s="25">
        <f>K42-I42</f>
        <v>-188</v>
      </c>
      <c r="M42" s="30"/>
    </row>
    <row r="43" spans="1:15" ht="16.5" customHeight="1" x14ac:dyDescent="0.25">
      <c r="A43" s="44"/>
      <c r="B43" s="107"/>
      <c r="C43" s="97" t="s">
        <v>34</v>
      </c>
      <c r="D43" s="98"/>
      <c r="E43" s="98"/>
      <c r="F43" s="98"/>
      <c r="G43" s="99"/>
      <c r="H43" s="25">
        <v>4500</v>
      </c>
      <c r="I43" s="26">
        <v>0</v>
      </c>
      <c r="J43" s="27">
        <v>0</v>
      </c>
      <c r="K43" s="43">
        <v>0</v>
      </c>
      <c r="L43" s="25">
        <f>K43-I43</f>
        <v>0</v>
      </c>
      <c r="M43" s="30"/>
    </row>
    <row r="44" spans="1:15" ht="17.25" customHeight="1" x14ac:dyDescent="0.25">
      <c r="A44" s="100" t="s">
        <v>35</v>
      </c>
      <c r="B44" s="101"/>
      <c r="C44" s="101"/>
      <c r="D44" s="101"/>
      <c r="E44" s="101"/>
      <c r="F44" s="101"/>
      <c r="G44" s="102"/>
      <c r="H44" s="16">
        <v>1446000</v>
      </c>
      <c r="I44" s="17">
        <v>305702</v>
      </c>
      <c r="J44" s="45">
        <v>21.14</v>
      </c>
      <c r="K44" s="46">
        <f>K45</f>
        <v>297968</v>
      </c>
      <c r="L44" s="47">
        <f>L45</f>
        <v>-7734</v>
      </c>
      <c r="M44" s="19"/>
      <c r="N44" s="20"/>
      <c r="O44" s="20"/>
    </row>
    <row r="45" spans="1:15" ht="26.25" customHeight="1" x14ac:dyDescent="0.25">
      <c r="A45" s="48" t="s">
        <v>0</v>
      </c>
      <c r="B45" s="104" t="s">
        <v>36</v>
      </c>
      <c r="C45" s="105"/>
      <c r="D45" s="105"/>
      <c r="E45" s="105"/>
      <c r="F45" s="105"/>
      <c r="G45" s="106"/>
      <c r="H45" s="21">
        <v>1446000</v>
      </c>
      <c r="I45" s="22">
        <v>305702</v>
      </c>
      <c r="J45" s="23">
        <v>21.14</v>
      </c>
      <c r="K45" s="49">
        <f>K46</f>
        <v>297968</v>
      </c>
      <c r="L45" s="50">
        <f>L46</f>
        <v>-7734</v>
      </c>
      <c r="M45" s="24"/>
    </row>
    <row r="46" spans="1:15" ht="46.5" customHeight="1" x14ac:dyDescent="0.25">
      <c r="A46" s="103" t="s">
        <v>0</v>
      </c>
      <c r="B46" s="107"/>
      <c r="C46" s="97" t="s">
        <v>37</v>
      </c>
      <c r="D46" s="98"/>
      <c r="E46" s="98"/>
      <c r="F46" s="98"/>
      <c r="G46" s="99"/>
      <c r="H46" s="25">
        <v>1446000</v>
      </c>
      <c r="I46" s="26">
        <v>305702</v>
      </c>
      <c r="J46" s="27">
        <v>21.14</v>
      </c>
      <c r="K46" s="43">
        <v>297968</v>
      </c>
      <c r="L46" s="25">
        <f>K46-I46</f>
        <v>-7734</v>
      </c>
      <c r="M46" s="29" t="s">
        <v>492</v>
      </c>
    </row>
    <row r="47" spans="1:15" ht="14.25" customHeight="1" x14ac:dyDescent="0.25">
      <c r="A47" s="100" t="s">
        <v>38</v>
      </c>
      <c r="B47" s="101"/>
      <c r="C47" s="101"/>
      <c r="D47" s="101"/>
      <c r="E47" s="101"/>
      <c r="F47" s="101"/>
      <c r="G47" s="102"/>
      <c r="H47" s="16">
        <v>24622270</v>
      </c>
      <c r="I47" s="17">
        <v>9613966</v>
      </c>
      <c r="J47" s="51">
        <v>39.049999999999997</v>
      </c>
      <c r="K47" s="17">
        <f>K48+K61</f>
        <v>9651565</v>
      </c>
      <c r="L47" s="16">
        <f>L48+L61-1</f>
        <v>37599</v>
      </c>
      <c r="M47" s="19"/>
      <c r="N47" s="20"/>
      <c r="O47" s="20"/>
    </row>
    <row r="48" spans="1:15" ht="15.75" customHeight="1" x14ac:dyDescent="0.25">
      <c r="A48" s="52" t="s">
        <v>0</v>
      </c>
      <c r="B48" s="104" t="s">
        <v>39</v>
      </c>
      <c r="C48" s="105"/>
      <c r="D48" s="105"/>
      <c r="E48" s="105"/>
      <c r="F48" s="105"/>
      <c r="G48" s="106"/>
      <c r="H48" s="21">
        <v>5329552</v>
      </c>
      <c r="I48" s="22">
        <v>789806</v>
      </c>
      <c r="J48" s="53">
        <v>14.82</v>
      </c>
      <c r="K48" s="22">
        <f>SUM(K49:K60)</f>
        <v>827407</v>
      </c>
      <c r="L48" s="21">
        <f>SUM(L49:L60)</f>
        <v>37602</v>
      </c>
      <c r="M48" s="24"/>
    </row>
    <row r="49" spans="1:14" ht="100.5" customHeight="1" x14ac:dyDescent="0.25">
      <c r="A49" s="31"/>
      <c r="B49" s="33" t="s">
        <v>0</v>
      </c>
      <c r="C49" s="97" t="s">
        <v>40</v>
      </c>
      <c r="D49" s="98"/>
      <c r="E49" s="98"/>
      <c r="F49" s="98"/>
      <c r="G49" s="99"/>
      <c r="H49" s="25">
        <v>181000</v>
      </c>
      <c r="I49" s="26">
        <v>3080</v>
      </c>
      <c r="J49" s="54">
        <v>1.7</v>
      </c>
      <c r="K49" s="26">
        <v>13080</v>
      </c>
      <c r="L49" s="25">
        <f t="shared" ref="L49:L60" si="1">K49-I49</f>
        <v>10000</v>
      </c>
      <c r="M49" s="28" t="s">
        <v>442</v>
      </c>
    </row>
    <row r="50" spans="1:14" ht="27" customHeight="1" x14ac:dyDescent="0.25">
      <c r="A50" s="31"/>
      <c r="B50" s="55"/>
      <c r="C50" s="97" t="s">
        <v>41</v>
      </c>
      <c r="D50" s="98"/>
      <c r="E50" s="98"/>
      <c r="F50" s="98"/>
      <c r="G50" s="99"/>
      <c r="H50" s="25">
        <v>40000</v>
      </c>
      <c r="I50" s="26">
        <v>240</v>
      </c>
      <c r="J50" s="54">
        <v>0.6</v>
      </c>
      <c r="K50" s="26">
        <v>0</v>
      </c>
      <c r="L50" s="25">
        <f t="shared" si="1"/>
        <v>-240</v>
      </c>
      <c r="M50" s="30"/>
    </row>
    <row r="51" spans="1:14" ht="16.5" customHeight="1" x14ac:dyDescent="0.25">
      <c r="A51" s="31"/>
      <c r="B51" s="55"/>
      <c r="C51" s="97" t="s">
        <v>42</v>
      </c>
      <c r="D51" s="98"/>
      <c r="E51" s="98"/>
      <c r="F51" s="98"/>
      <c r="G51" s="99"/>
      <c r="H51" s="25">
        <v>70000</v>
      </c>
      <c r="I51" s="26">
        <v>0</v>
      </c>
      <c r="J51" s="54">
        <v>0</v>
      </c>
      <c r="K51" s="26">
        <v>0</v>
      </c>
      <c r="L51" s="25">
        <f t="shared" si="1"/>
        <v>0</v>
      </c>
      <c r="M51" s="30"/>
    </row>
    <row r="52" spans="1:14" ht="93" customHeight="1" x14ac:dyDescent="0.25">
      <c r="A52" s="31"/>
      <c r="B52" s="55"/>
      <c r="C52" s="115" t="s">
        <v>43</v>
      </c>
      <c r="D52" s="116"/>
      <c r="E52" s="116"/>
      <c r="F52" s="116"/>
      <c r="G52" s="117"/>
      <c r="H52" s="25">
        <v>174700</v>
      </c>
      <c r="I52" s="26">
        <v>25520</v>
      </c>
      <c r="J52" s="54">
        <v>14.61</v>
      </c>
      <c r="K52" s="26">
        <v>41164</v>
      </c>
      <c r="L52" s="25">
        <f t="shared" si="1"/>
        <v>15644</v>
      </c>
      <c r="M52" s="28" t="s">
        <v>502</v>
      </c>
    </row>
    <row r="53" spans="1:14" ht="16.5" customHeight="1" x14ac:dyDescent="0.25">
      <c r="A53" s="56"/>
      <c r="B53" s="57"/>
      <c r="C53" s="97" t="s">
        <v>44</v>
      </c>
      <c r="D53" s="98"/>
      <c r="E53" s="98"/>
      <c r="F53" s="98"/>
      <c r="G53" s="99"/>
      <c r="H53" s="25">
        <v>10000</v>
      </c>
      <c r="I53" s="26">
        <v>0</v>
      </c>
      <c r="J53" s="54">
        <v>0</v>
      </c>
      <c r="K53" s="26">
        <v>0</v>
      </c>
      <c r="L53" s="25">
        <f t="shared" si="1"/>
        <v>0</v>
      </c>
      <c r="M53" s="30"/>
    </row>
    <row r="54" spans="1:14" ht="41.25" customHeight="1" x14ac:dyDescent="0.25">
      <c r="A54" s="31"/>
      <c r="B54" s="55"/>
      <c r="C54" s="97" t="s">
        <v>45</v>
      </c>
      <c r="D54" s="98"/>
      <c r="E54" s="98"/>
      <c r="F54" s="98"/>
      <c r="G54" s="99"/>
      <c r="H54" s="25">
        <v>284841</v>
      </c>
      <c r="I54" s="26">
        <v>0</v>
      </c>
      <c r="J54" s="54">
        <v>0</v>
      </c>
      <c r="K54" s="26">
        <v>0</v>
      </c>
      <c r="L54" s="25">
        <f t="shared" si="1"/>
        <v>0</v>
      </c>
      <c r="M54" s="30"/>
    </row>
    <row r="55" spans="1:14" ht="36.75" customHeight="1" x14ac:dyDescent="0.25">
      <c r="A55" s="31"/>
      <c r="B55" s="55"/>
      <c r="C55" s="97" t="s">
        <v>46</v>
      </c>
      <c r="D55" s="98"/>
      <c r="E55" s="98"/>
      <c r="F55" s="98"/>
      <c r="G55" s="99"/>
      <c r="H55" s="25">
        <v>1500000</v>
      </c>
      <c r="I55" s="26">
        <v>0</v>
      </c>
      <c r="J55" s="54">
        <v>0</v>
      </c>
      <c r="K55" s="26">
        <v>0</v>
      </c>
      <c r="L55" s="25">
        <f t="shared" si="1"/>
        <v>0</v>
      </c>
      <c r="M55" s="30"/>
    </row>
    <row r="56" spans="1:14" ht="16.5" customHeight="1" x14ac:dyDescent="0.25">
      <c r="A56" s="31"/>
      <c r="B56" s="55"/>
      <c r="C56" s="97" t="s">
        <v>47</v>
      </c>
      <c r="D56" s="98"/>
      <c r="E56" s="98"/>
      <c r="F56" s="98"/>
      <c r="G56" s="99"/>
      <c r="H56" s="25">
        <v>450000</v>
      </c>
      <c r="I56" s="26">
        <v>0</v>
      </c>
      <c r="J56" s="54">
        <v>0</v>
      </c>
      <c r="K56" s="26">
        <v>0</v>
      </c>
      <c r="L56" s="25">
        <f t="shared" si="1"/>
        <v>0</v>
      </c>
      <c r="M56" s="30"/>
    </row>
    <row r="57" spans="1:14" ht="14.25" customHeight="1" x14ac:dyDescent="0.25">
      <c r="A57" s="56"/>
      <c r="B57" s="57"/>
      <c r="C57" s="108" t="s">
        <v>48</v>
      </c>
      <c r="D57" s="109"/>
      <c r="E57" s="109"/>
      <c r="F57" s="109"/>
      <c r="G57" s="110"/>
      <c r="H57" s="34">
        <v>40836</v>
      </c>
      <c r="I57" s="35">
        <v>5900</v>
      </c>
      <c r="J57" s="58">
        <v>14.45</v>
      </c>
      <c r="K57" s="35">
        <v>5900</v>
      </c>
      <c r="L57" s="34">
        <f t="shared" si="1"/>
        <v>0</v>
      </c>
      <c r="M57" s="59"/>
    </row>
    <row r="58" spans="1:14" ht="132" customHeight="1" x14ac:dyDescent="0.25">
      <c r="A58" s="31"/>
      <c r="B58" s="55"/>
      <c r="C58" s="111" t="s">
        <v>49</v>
      </c>
      <c r="D58" s="112"/>
      <c r="E58" s="112"/>
      <c r="F58" s="112"/>
      <c r="G58" s="113"/>
      <c r="H58" s="39">
        <v>58130</v>
      </c>
      <c r="I58" s="40">
        <v>790</v>
      </c>
      <c r="J58" s="60">
        <v>1.36</v>
      </c>
      <c r="K58" s="40">
        <v>2324</v>
      </c>
      <c r="L58" s="39">
        <f t="shared" si="1"/>
        <v>1534</v>
      </c>
      <c r="M58" s="61" t="s">
        <v>460</v>
      </c>
      <c r="N58" s="62"/>
    </row>
    <row r="59" spans="1:14" ht="99.75" customHeight="1" x14ac:dyDescent="0.25">
      <c r="A59" s="31"/>
      <c r="B59" s="55"/>
      <c r="C59" s="97" t="s">
        <v>50</v>
      </c>
      <c r="D59" s="98"/>
      <c r="E59" s="98"/>
      <c r="F59" s="98"/>
      <c r="G59" s="99"/>
      <c r="H59" s="25">
        <v>2470045</v>
      </c>
      <c r="I59" s="26">
        <v>732384</v>
      </c>
      <c r="J59" s="54">
        <v>29.65</v>
      </c>
      <c r="K59" s="26">
        <v>743048</v>
      </c>
      <c r="L59" s="25">
        <f t="shared" si="1"/>
        <v>10664</v>
      </c>
      <c r="M59" s="28" t="s">
        <v>503</v>
      </c>
    </row>
    <row r="60" spans="1:14" ht="15.75" customHeight="1" x14ac:dyDescent="0.25">
      <c r="A60" s="31"/>
      <c r="B60" s="38"/>
      <c r="C60" s="97" t="s">
        <v>51</v>
      </c>
      <c r="D60" s="98"/>
      <c r="E60" s="98"/>
      <c r="F60" s="98"/>
      <c r="G60" s="99"/>
      <c r="H60" s="25">
        <v>50000</v>
      </c>
      <c r="I60" s="26">
        <v>21891</v>
      </c>
      <c r="J60" s="54">
        <v>43.78</v>
      </c>
      <c r="K60" s="26">
        <v>21891</v>
      </c>
      <c r="L60" s="25">
        <f t="shared" si="1"/>
        <v>0</v>
      </c>
      <c r="M60" s="30"/>
    </row>
    <row r="61" spans="1:14" ht="16.5" customHeight="1" x14ac:dyDescent="0.25">
      <c r="A61" s="31"/>
      <c r="B61" s="104" t="s">
        <v>52</v>
      </c>
      <c r="C61" s="105"/>
      <c r="D61" s="105"/>
      <c r="E61" s="105"/>
      <c r="F61" s="105"/>
      <c r="G61" s="106"/>
      <c r="H61" s="21">
        <v>19292718</v>
      </c>
      <c r="I61" s="22">
        <v>8824160</v>
      </c>
      <c r="J61" s="53">
        <v>45.74</v>
      </c>
      <c r="K61" s="22">
        <f>SUM(K62:K66)</f>
        <v>8824158</v>
      </c>
      <c r="L61" s="21">
        <f>SUM(L62:L66)</f>
        <v>-2</v>
      </c>
      <c r="M61" s="24"/>
    </row>
    <row r="62" spans="1:14" ht="18.75" customHeight="1" x14ac:dyDescent="0.25">
      <c r="A62" s="31"/>
      <c r="B62" s="107" t="s">
        <v>0</v>
      </c>
      <c r="C62" s="97" t="s">
        <v>53</v>
      </c>
      <c r="D62" s="98"/>
      <c r="E62" s="98"/>
      <c r="F62" s="98"/>
      <c r="G62" s="99"/>
      <c r="H62" s="25">
        <v>4935000</v>
      </c>
      <c r="I62" s="26">
        <v>1546800</v>
      </c>
      <c r="J62" s="54">
        <v>31.34</v>
      </c>
      <c r="K62" s="26">
        <v>1546799</v>
      </c>
      <c r="L62" s="25">
        <f>K62-I62</f>
        <v>-1</v>
      </c>
      <c r="M62" s="30"/>
    </row>
    <row r="63" spans="1:14" ht="18.75" customHeight="1" x14ac:dyDescent="0.25">
      <c r="A63" s="31"/>
      <c r="B63" s="107"/>
      <c r="C63" s="97" t="s">
        <v>54</v>
      </c>
      <c r="D63" s="98"/>
      <c r="E63" s="98"/>
      <c r="F63" s="98"/>
      <c r="G63" s="99"/>
      <c r="H63" s="25">
        <v>10589999</v>
      </c>
      <c r="I63" s="26">
        <v>5634930</v>
      </c>
      <c r="J63" s="54">
        <v>53.21</v>
      </c>
      <c r="K63" s="26">
        <v>5634930</v>
      </c>
      <c r="L63" s="25">
        <f>K63-I63</f>
        <v>0</v>
      </c>
      <c r="M63" s="30"/>
    </row>
    <row r="64" spans="1:14" ht="18.75" customHeight="1" x14ac:dyDescent="0.25">
      <c r="A64" s="31"/>
      <c r="B64" s="107"/>
      <c r="C64" s="97" t="s">
        <v>55</v>
      </c>
      <c r="D64" s="98"/>
      <c r="E64" s="98"/>
      <c r="F64" s="98"/>
      <c r="G64" s="99"/>
      <c r="H64" s="25">
        <v>1193701</v>
      </c>
      <c r="I64" s="26">
        <v>641376</v>
      </c>
      <c r="J64" s="54">
        <v>53.73</v>
      </c>
      <c r="K64" s="26">
        <v>641376</v>
      </c>
      <c r="L64" s="25">
        <f>K64-I64</f>
        <v>0</v>
      </c>
      <c r="M64" s="30"/>
    </row>
    <row r="65" spans="1:15" ht="26.25" customHeight="1" x14ac:dyDescent="0.25">
      <c r="A65" s="103" t="s">
        <v>0</v>
      </c>
      <c r="B65" s="107"/>
      <c r="C65" s="97" t="s">
        <v>56</v>
      </c>
      <c r="D65" s="98"/>
      <c r="E65" s="98"/>
      <c r="F65" s="98"/>
      <c r="G65" s="99"/>
      <c r="H65" s="25">
        <v>2284018</v>
      </c>
      <c r="I65" s="26">
        <v>767774</v>
      </c>
      <c r="J65" s="54">
        <v>33.619999999999997</v>
      </c>
      <c r="K65" s="26">
        <v>767773</v>
      </c>
      <c r="L65" s="25">
        <f>K65-I65</f>
        <v>-1</v>
      </c>
      <c r="M65" s="30"/>
    </row>
    <row r="66" spans="1:15" ht="20.25" customHeight="1" x14ac:dyDescent="0.25">
      <c r="A66" s="103"/>
      <c r="B66" s="107"/>
      <c r="C66" s="97" t="s">
        <v>57</v>
      </c>
      <c r="D66" s="98"/>
      <c r="E66" s="98"/>
      <c r="F66" s="98"/>
      <c r="G66" s="99"/>
      <c r="H66" s="25">
        <v>290000</v>
      </c>
      <c r="I66" s="26">
        <v>233280</v>
      </c>
      <c r="J66" s="54">
        <v>80.44</v>
      </c>
      <c r="K66" s="26">
        <v>233280</v>
      </c>
      <c r="L66" s="25">
        <f>K66-I66</f>
        <v>0</v>
      </c>
      <c r="M66" s="30"/>
    </row>
    <row r="67" spans="1:15" ht="12.95" customHeight="1" x14ac:dyDescent="0.25">
      <c r="A67" s="100" t="s">
        <v>58</v>
      </c>
      <c r="B67" s="101"/>
      <c r="C67" s="101"/>
      <c r="D67" s="101"/>
      <c r="E67" s="101"/>
      <c r="F67" s="101"/>
      <c r="G67" s="102"/>
      <c r="H67" s="16">
        <v>932393</v>
      </c>
      <c r="I67" s="17">
        <v>902770</v>
      </c>
      <c r="J67" s="45">
        <v>96.82</v>
      </c>
      <c r="K67" s="17">
        <f>K68</f>
        <v>902393</v>
      </c>
      <c r="L67" s="16">
        <f>L68</f>
        <v>-377</v>
      </c>
      <c r="M67" s="19"/>
      <c r="N67" s="20"/>
      <c r="O67" s="20"/>
    </row>
    <row r="68" spans="1:15" ht="12.95" customHeight="1" x14ac:dyDescent="0.25">
      <c r="A68" s="103" t="s">
        <v>0</v>
      </c>
      <c r="B68" s="104" t="s">
        <v>59</v>
      </c>
      <c r="C68" s="105"/>
      <c r="D68" s="105"/>
      <c r="E68" s="105"/>
      <c r="F68" s="105"/>
      <c r="G68" s="106"/>
      <c r="H68" s="21">
        <v>932393</v>
      </c>
      <c r="I68" s="22">
        <v>902770</v>
      </c>
      <c r="J68" s="23">
        <v>96.82</v>
      </c>
      <c r="K68" s="22">
        <f>SUM(K69:K72)</f>
        <v>902393</v>
      </c>
      <c r="L68" s="21">
        <f>SUM(L69:L72)</f>
        <v>-377</v>
      </c>
      <c r="M68" s="24"/>
    </row>
    <row r="69" spans="1:15" ht="39.75" customHeight="1" x14ac:dyDescent="0.25">
      <c r="A69" s="103"/>
      <c r="B69" s="107" t="s">
        <v>0</v>
      </c>
      <c r="C69" s="97" t="s">
        <v>60</v>
      </c>
      <c r="D69" s="98"/>
      <c r="E69" s="98"/>
      <c r="F69" s="98"/>
      <c r="G69" s="99"/>
      <c r="H69" s="25">
        <v>20000</v>
      </c>
      <c r="I69" s="26">
        <v>377</v>
      </c>
      <c r="J69" s="27">
        <v>1.88</v>
      </c>
      <c r="K69" s="26">
        <v>0</v>
      </c>
      <c r="L69" s="25">
        <f>K69-I69</f>
        <v>-377</v>
      </c>
      <c r="M69" s="30"/>
    </row>
    <row r="70" spans="1:15" ht="39.75" customHeight="1" x14ac:dyDescent="0.25">
      <c r="A70" s="103"/>
      <c r="B70" s="107"/>
      <c r="C70" s="97" t="s">
        <v>61</v>
      </c>
      <c r="D70" s="98"/>
      <c r="E70" s="98"/>
      <c r="F70" s="98"/>
      <c r="G70" s="99"/>
      <c r="H70" s="25">
        <v>5000</v>
      </c>
      <c r="I70" s="26">
        <v>0</v>
      </c>
      <c r="J70" s="27">
        <v>0</v>
      </c>
      <c r="K70" s="26">
        <v>0</v>
      </c>
      <c r="L70" s="25">
        <f>K70-I70</f>
        <v>0</v>
      </c>
      <c r="M70" s="30"/>
    </row>
    <row r="71" spans="1:15" ht="12.95" customHeight="1" x14ac:dyDescent="0.25">
      <c r="A71" s="103"/>
      <c r="B71" s="107"/>
      <c r="C71" s="97" t="s">
        <v>62</v>
      </c>
      <c r="D71" s="98"/>
      <c r="E71" s="98"/>
      <c r="F71" s="98"/>
      <c r="G71" s="99"/>
      <c r="H71" s="25">
        <v>5000</v>
      </c>
      <c r="I71" s="26">
        <v>0</v>
      </c>
      <c r="J71" s="27">
        <v>0</v>
      </c>
      <c r="K71" s="26">
        <v>0</v>
      </c>
      <c r="L71" s="25">
        <f>K71-I71</f>
        <v>0</v>
      </c>
      <c r="M71" s="30"/>
    </row>
    <row r="72" spans="1:15" ht="12.95" customHeight="1" x14ac:dyDescent="0.25">
      <c r="A72" s="103"/>
      <c r="B72" s="107"/>
      <c r="C72" s="97" t="s">
        <v>63</v>
      </c>
      <c r="D72" s="98"/>
      <c r="E72" s="98"/>
      <c r="F72" s="98"/>
      <c r="G72" s="99"/>
      <c r="H72" s="25">
        <v>902393</v>
      </c>
      <c r="I72" s="26">
        <v>902393</v>
      </c>
      <c r="J72" s="27">
        <v>100</v>
      </c>
      <c r="K72" s="26">
        <v>902393</v>
      </c>
      <c r="L72" s="25">
        <f>K72-I72</f>
        <v>0</v>
      </c>
      <c r="M72" s="30"/>
    </row>
    <row r="73" spans="1:15" ht="12.95" customHeight="1" x14ac:dyDescent="0.25">
      <c r="A73" s="100" t="s">
        <v>64</v>
      </c>
      <c r="B73" s="101"/>
      <c r="C73" s="101"/>
      <c r="D73" s="101"/>
      <c r="E73" s="101"/>
      <c r="F73" s="101"/>
      <c r="G73" s="102"/>
      <c r="H73" s="16">
        <v>414955378</v>
      </c>
      <c r="I73" s="17">
        <v>52042764</v>
      </c>
      <c r="J73" s="45">
        <v>12.54</v>
      </c>
      <c r="K73" s="17">
        <f>K74+K89+K92+K135+K137+K142</f>
        <v>53202499</v>
      </c>
      <c r="L73" s="16">
        <f>L74+L89+L92+L135+L137+L142+3</f>
        <v>1159735</v>
      </c>
      <c r="M73" s="19"/>
      <c r="N73" s="20"/>
      <c r="O73" s="20"/>
    </row>
    <row r="74" spans="1:15" ht="12.95" customHeight="1" x14ac:dyDescent="0.25">
      <c r="A74" s="52" t="s">
        <v>0</v>
      </c>
      <c r="B74" s="104" t="s">
        <v>65</v>
      </c>
      <c r="C74" s="105"/>
      <c r="D74" s="105"/>
      <c r="E74" s="105"/>
      <c r="F74" s="105"/>
      <c r="G74" s="106"/>
      <c r="H74" s="21">
        <v>170884882</v>
      </c>
      <c r="I74" s="22">
        <v>20110202</v>
      </c>
      <c r="J74" s="23">
        <v>11.77</v>
      </c>
      <c r="K74" s="22">
        <f>SUM(K75:K88)</f>
        <v>20115340</v>
      </c>
      <c r="L74" s="21">
        <f>SUM(L75:L88)</f>
        <v>5138</v>
      </c>
      <c r="M74" s="24"/>
    </row>
    <row r="75" spans="1:15" ht="16.5" customHeight="1" x14ac:dyDescent="0.25">
      <c r="A75" s="31"/>
      <c r="B75" s="33"/>
      <c r="C75" s="97" t="s">
        <v>66</v>
      </c>
      <c r="D75" s="98"/>
      <c r="E75" s="98"/>
      <c r="F75" s="98"/>
      <c r="G75" s="99"/>
      <c r="H75" s="25">
        <v>77000000</v>
      </c>
      <c r="I75" s="26">
        <v>19817086</v>
      </c>
      <c r="J75" s="27">
        <v>25.74</v>
      </c>
      <c r="K75" s="26">
        <v>19817086</v>
      </c>
      <c r="L75" s="25">
        <f t="shared" ref="L75:L88" si="2">K75-I75</f>
        <v>0</v>
      </c>
      <c r="M75" s="30"/>
    </row>
    <row r="76" spans="1:15" ht="24" customHeight="1" x14ac:dyDescent="0.25">
      <c r="A76" s="31"/>
      <c r="B76" s="55"/>
      <c r="C76" s="97" t="s">
        <v>67</v>
      </c>
      <c r="D76" s="98"/>
      <c r="E76" s="98"/>
      <c r="F76" s="98"/>
      <c r="G76" s="99"/>
      <c r="H76" s="25">
        <v>600000</v>
      </c>
      <c r="I76" s="26">
        <v>0</v>
      </c>
      <c r="J76" s="27">
        <v>0</v>
      </c>
      <c r="K76" s="26">
        <v>0</v>
      </c>
      <c r="L76" s="25">
        <f t="shared" si="2"/>
        <v>0</v>
      </c>
      <c r="M76" s="30"/>
    </row>
    <row r="77" spans="1:15" ht="24" customHeight="1" x14ac:dyDescent="0.25">
      <c r="A77" s="31"/>
      <c r="B77" s="55"/>
      <c r="C77" s="97" t="s">
        <v>68</v>
      </c>
      <c r="D77" s="98"/>
      <c r="E77" s="98"/>
      <c r="F77" s="98"/>
      <c r="G77" s="99"/>
      <c r="H77" s="25">
        <v>66500</v>
      </c>
      <c r="I77" s="26">
        <v>0</v>
      </c>
      <c r="J77" s="27">
        <v>0</v>
      </c>
      <c r="K77" s="26">
        <v>0</v>
      </c>
      <c r="L77" s="25">
        <f t="shared" si="2"/>
        <v>0</v>
      </c>
      <c r="M77" s="30"/>
    </row>
    <row r="78" spans="1:15" ht="24" customHeight="1" x14ac:dyDescent="0.25">
      <c r="A78" s="31"/>
      <c r="B78" s="55"/>
      <c r="C78" s="97" t="s">
        <v>69</v>
      </c>
      <c r="D78" s="98"/>
      <c r="E78" s="98"/>
      <c r="F78" s="98"/>
      <c r="G78" s="99"/>
      <c r="H78" s="25">
        <v>113500</v>
      </c>
      <c r="I78" s="26">
        <v>0</v>
      </c>
      <c r="J78" s="27">
        <v>0</v>
      </c>
      <c r="K78" s="26">
        <v>0</v>
      </c>
      <c r="L78" s="25">
        <f t="shared" si="2"/>
        <v>0</v>
      </c>
      <c r="M78" s="30"/>
    </row>
    <row r="79" spans="1:15" ht="12.95" customHeight="1" x14ac:dyDescent="0.25">
      <c r="A79" s="56"/>
      <c r="B79" s="57"/>
      <c r="C79" s="108" t="s">
        <v>70</v>
      </c>
      <c r="D79" s="109"/>
      <c r="E79" s="109"/>
      <c r="F79" s="109"/>
      <c r="G79" s="110"/>
      <c r="H79" s="34">
        <v>11500000</v>
      </c>
      <c r="I79" s="35">
        <v>0</v>
      </c>
      <c r="J79" s="36">
        <v>0</v>
      </c>
      <c r="K79" s="35">
        <v>0</v>
      </c>
      <c r="L79" s="34">
        <f t="shared" si="2"/>
        <v>0</v>
      </c>
      <c r="M79" s="59"/>
    </row>
    <row r="80" spans="1:15" ht="85.5" x14ac:dyDescent="0.25">
      <c r="A80" s="31"/>
      <c r="B80" s="55"/>
      <c r="C80" s="111" t="s">
        <v>71</v>
      </c>
      <c r="D80" s="112"/>
      <c r="E80" s="112"/>
      <c r="F80" s="112"/>
      <c r="G80" s="113"/>
      <c r="H80" s="39">
        <v>500000</v>
      </c>
      <c r="I80" s="40">
        <v>30000</v>
      </c>
      <c r="J80" s="41">
        <v>6</v>
      </c>
      <c r="K80" s="40">
        <v>34865</v>
      </c>
      <c r="L80" s="39">
        <f t="shared" si="2"/>
        <v>4865</v>
      </c>
      <c r="M80" s="61" t="s">
        <v>501</v>
      </c>
    </row>
    <row r="81" spans="1:13" ht="12.95" customHeight="1" x14ac:dyDescent="0.25">
      <c r="A81" s="31"/>
      <c r="B81" s="55"/>
      <c r="C81" s="97" t="s">
        <v>72</v>
      </c>
      <c r="D81" s="98"/>
      <c r="E81" s="98"/>
      <c r="F81" s="98"/>
      <c r="G81" s="99"/>
      <c r="H81" s="25">
        <v>2150000</v>
      </c>
      <c r="I81" s="26">
        <v>256635</v>
      </c>
      <c r="J81" s="27">
        <v>11.94</v>
      </c>
      <c r="K81" s="26">
        <v>256635</v>
      </c>
      <c r="L81" s="25">
        <f t="shared" si="2"/>
        <v>0</v>
      </c>
      <c r="M81" s="30"/>
    </row>
    <row r="82" spans="1:13" ht="17.25" customHeight="1" x14ac:dyDescent="0.25">
      <c r="A82" s="31"/>
      <c r="B82" s="55"/>
      <c r="C82" s="97" t="s">
        <v>73</v>
      </c>
      <c r="D82" s="98"/>
      <c r="E82" s="98"/>
      <c r="F82" s="98"/>
      <c r="G82" s="99"/>
      <c r="H82" s="25">
        <v>120000</v>
      </c>
      <c r="I82" s="26">
        <v>6481</v>
      </c>
      <c r="J82" s="27">
        <v>5.4</v>
      </c>
      <c r="K82" s="26">
        <v>6754</v>
      </c>
      <c r="L82" s="25">
        <f t="shared" si="2"/>
        <v>273</v>
      </c>
      <c r="M82" s="30"/>
    </row>
    <row r="83" spans="1:13" ht="12.95" customHeight="1" x14ac:dyDescent="0.25">
      <c r="A83" s="31"/>
      <c r="B83" s="55"/>
      <c r="C83" s="97" t="s">
        <v>74</v>
      </c>
      <c r="D83" s="98"/>
      <c r="E83" s="98"/>
      <c r="F83" s="98"/>
      <c r="G83" s="99"/>
      <c r="H83" s="25">
        <v>390882</v>
      </c>
      <c r="I83" s="26">
        <v>0</v>
      </c>
      <c r="J83" s="27">
        <v>0</v>
      </c>
      <c r="K83" s="26">
        <v>0</v>
      </c>
      <c r="L83" s="25">
        <f t="shared" si="2"/>
        <v>0</v>
      </c>
      <c r="M83" s="30"/>
    </row>
    <row r="84" spans="1:13" ht="24" customHeight="1" x14ac:dyDescent="0.25">
      <c r="A84" s="31"/>
      <c r="B84" s="55"/>
      <c r="C84" s="97" t="s">
        <v>75</v>
      </c>
      <c r="D84" s="98"/>
      <c r="E84" s="98"/>
      <c r="F84" s="98"/>
      <c r="G84" s="99"/>
      <c r="H84" s="25">
        <v>400000</v>
      </c>
      <c r="I84" s="26">
        <v>0</v>
      </c>
      <c r="J84" s="27">
        <v>0</v>
      </c>
      <c r="K84" s="26">
        <v>0</v>
      </c>
      <c r="L84" s="25">
        <f t="shared" si="2"/>
        <v>0</v>
      </c>
      <c r="M84" s="30"/>
    </row>
    <row r="85" spans="1:13" ht="12.95" customHeight="1" x14ac:dyDescent="0.25">
      <c r="A85" s="31"/>
      <c r="B85" s="55"/>
      <c r="C85" s="97" t="s">
        <v>76</v>
      </c>
      <c r="D85" s="98"/>
      <c r="E85" s="98"/>
      <c r="F85" s="98"/>
      <c r="G85" s="99"/>
      <c r="H85" s="25">
        <v>5244000</v>
      </c>
      <c r="I85" s="26">
        <v>0</v>
      </c>
      <c r="J85" s="27">
        <v>0</v>
      </c>
      <c r="K85" s="26">
        <v>0</v>
      </c>
      <c r="L85" s="25">
        <f t="shared" si="2"/>
        <v>0</v>
      </c>
      <c r="M85" s="30"/>
    </row>
    <row r="86" spans="1:13" ht="15" customHeight="1" x14ac:dyDescent="0.25">
      <c r="A86" s="31"/>
      <c r="B86" s="55"/>
      <c r="C86" s="97" t="s">
        <v>77</v>
      </c>
      <c r="D86" s="98"/>
      <c r="E86" s="98"/>
      <c r="F86" s="98"/>
      <c r="G86" s="99"/>
      <c r="H86" s="25">
        <v>10000000</v>
      </c>
      <c r="I86" s="26">
        <v>0</v>
      </c>
      <c r="J86" s="27">
        <v>0</v>
      </c>
      <c r="K86" s="26">
        <v>0</v>
      </c>
      <c r="L86" s="25">
        <f t="shared" si="2"/>
        <v>0</v>
      </c>
      <c r="M86" s="30"/>
    </row>
    <row r="87" spans="1:13" ht="17.25" customHeight="1" x14ac:dyDescent="0.25">
      <c r="A87" s="103" t="s">
        <v>0</v>
      </c>
      <c r="B87" s="107"/>
      <c r="C87" s="97" t="s">
        <v>78</v>
      </c>
      <c r="D87" s="98"/>
      <c r="E87" s="98"/>
      <c r="F87" s="98"/>
      <c r="G87" s="99"/>
      <c r="H87" s="25">
        <v>40000000</v>
      </c>
      <c r="I87" s="26">
        <v>0</v>
      </c>
      <c r="J87" s="27">
        <v>0</v>
      </c>
      <c r="K87" s="26">
        <v>0</v>
      </c>
      <c r="L87" s="25">
        <f t="shared" si="2"/>
        <v>0</v>
      </c>
      <c r="M87" s="30"/>
    </row>
    <row r="88" spans="1:13" ht="27" customHeight="1" x14ac:dyDescent="0.25">
      <c r="A88" s="103"/>
      <c r="B88" s="107"/>
      <c r="C88" s="97" t="s">
        <v>79</v>
      </c>
      <c r="D88" s="98"/>
      <c r="E88" s="98"/>
      <c r="F88" s="98"/>
      <c r="G88" s="99"/>
      <c r="H88" s="25">
        <v>22800000</v>
      </c>
      <c r="I88" s="26">
        <v>0</v>
      </c>
      <c r="J88" s="27">
        <v>0</v>
      </c>
      <c r="K88" s="26">
        <v>0</v>
      </c>
      <c r="L88" s="25">
        <f t="shared" si="2"/>
        <v>0</v>
      </c>
      <c r="M88" s="30"/>
    </row>
    <row r="89" spans="1:13" ht="12.95" customHeight="1" x14ac:dyDescent="0.25">
      <c r="A89" s="31" t="s">
        <v>0</v>
      </c>
      <c r="B89" s="104" t="s">
        <v>80</v>
      </c>
      <c r="C89" s="105"/>
      <c r="D89" s="105"/>
      <c r="E89" s="105"/>
      <c r="F89" s="105"/>
      <c r="G89" s="106"/>
      <c r="H89" s="21">
        <v>31452164</v>
      </c>
      <c r="I89" s="22">
        <v>11262917</v>
      </c>
      <c r="J89" s="23">
        <v>35.81</v>
      </c>
      <c r="K89" s="22">
        <f>K90+K91</f>
        <v>12011609</v>
      </c>
      <c r="L89" s="21">
        <f>L90+L91</f>
        <v>748692</v>
      </c>
      <c r="M89" s="24"/>
    </row>
    <row r="90" spans="1:13" ht="85.5" x14ac:dyDescent="0.25">
      <c r="A90" s="31"/>
      <c r="B90" s="107" t="s">
        <v>0</v>
      </c>
      <c r="C90" s="97" t="s">
        <v>81</v>
      </c>
      <c r="D90" s="98"/>
      <c r="E90" s="98"/>
      <c r="F90" s="98"/>
      <c r="G90" s="99"/>
      <c r="H90" s="25">
        <v>31400000</v>
      </c>
      <c r="I90" s="26">
        <v>11240561</v>
      </c>
      <c r="J90" s="27">
        <v>35.799999999999997</v>
      </c>
      <c r="K90" s="26">
        <v>11989253</v>
      </c>
      <c r="L90" s="25">
        <f>K90-I90</f>
        <v>748692</v>
      </c>
      <c r="M90" s="28" t="s">
        <v>504</v>
      </c>
    </row>
    <row r="91" spans="1:13" ht="18" customHeight="1" x14ac:dyDescent="0.25">
      <c r="A91" s="31"/>
      <c r="B91" s="107"/>
      <c r="C91" s="97" t="s">
        <v>82</v>
      </c>
      <c r="D91" s="98"/>
      <c r="E91" s="98"/>
      <c r="F91" s="98"/>
      <c r="G91" s="99"/>
      <c r="H91" s="25">
        <v>52164</v>
      </c>
      <c r="I91" s="26">
        <v>22356</v>
      </c>
      <c r="J91" s="27">
        <v>42.86</v>
      </c>
      <c r="K91" s="26">
        <v>22356</v>
      </c>
      <c r="L91" s="25">
        <f>K91-I91</f>
        <v>0</v>
      </c>
      <c r="M91" s="30"/>
    </row>
    <row r="92" spans="1:13" ht="12.95" customHeight="1" x14ac:dyDescent="0.25">
      <c r="A92" s="31"/>
      <c r="B92" s="104" t="s">
        <v>83</v>
      </c>
      <c r="C92" s="105"/>
      <c r="D92" s="105"/>
      <c r="E92" s="105"/>
      <c r="F92" s="105"/>
      <c r="G92" s="106"/>
      <c r="H92" s="21">
        <v>190103411</v>
      </c>
      <c r="I92" s="22">
        <v>20387660</v>
      </c>
      <c r="J92" s="23">
        <v>10.72</v>
      </c>
      <c r="K92" s="22">
        <f>SUM(K93:K134)</f>
        <v>20789833</v>
      </c>
      <c r="L92" s="21">
        <f>SUM(L93:L134)</f>
        <v>402171</v>
      </c>
      <c r="M92" s="24"/>
    </row>
    <row r="93" spans="1:13" ht="57" x14ac:dyDescent="0.25">
      <c r="A93" s="31"/>
      <c r="B93" s="33" t="s">
        <v>0</v>
      </c>
      <c r="C93" s="97" t="s">
        <v>84</v>
      </c>
      <c r="D93" s="98"/>
      <c r="E93" s="98"/>
      <c r="F93" s="98"/>
      <c r="G93" s="99"/>
      <c r="H93" s="25">
        <v>17401178</v>
      </c>
      <c r="I93" s="26">
        <v>4638131</v>
      </c>
      <c r="J93" s="27">
        <v>26.65</v>
      </c>
      <c r="K93" s="26">
        <v>4593954</v>
      </c>
      <c r="L93" s="25">
        <f t="shared" ref="L93:L134" si="3">K93-I93</f>
        <v>-44177</v>
      </c>
      <c r="M93" s="28" t="s">
        <v>461</v>
      </c>
    </row>
    <row r="94" spans="1:13" ht="57" x14ac:dyDescent="0.25">
      <c r="A94" s="31"/>
      <c r="B94" s="55"/>
      <c r="C94" s="97" t="s">
        <v>85</v>
      </c>
      <c r="D94" s="98"/>
      <c r="E94" s="98"/>
      <c r="F94" s="98"/>
      <c r="G94" s="99"/>
      <c r="H94" s="25">
        <v>10000000</v>
      </c>
      <c r="I94" s="26">
        <v>752014</v>
      </c>
      <c r="J94" s="27">
        <v>7.52</v>
      </c>
      <c r="K94" s="26">
        <v>702703</v>
      </c>
      <c r="L94" s="25">
        <f t="shared" si="3"/>
        <v>-49311</v>
      </c>
      <c r="M94" s="28" t="s">
        <v>461</v>
      </c>
    </row>
    <row r="95" spans="1:13" ht="12.95" customHeight="1" x14ac:dyDescent="0.25">
      <c r="A95" s="31"/>
      <c r="B95" s="55"/>
      <c r="C95" s="97" t="s">
        <v>86</v>
      </c>
      <c r="D95" s="98"/>
      <c r="E95" s="98"/>
      <c r="F95" s="98"/>
      <c r="G95" s="99"/>
      <c r="H95" s="25">
        <v>16364000</v>
      </c>
      <c r="I95" s="26">
        <v>12072079</v>
      </c>
      <c r="J95" s="27">
        <v>73.77</v>
      </c>
      <c r="K95" s="26">
        <v>12072079</v>
      </c>
      <c r="L95" s="25">
        <f t="shared" si="3"/>
        <v>0</v>
      </c>
      <c r="M95" s="30"/>
    </row>
    <row r="96" spans="1:13" ht="28.5" x14ac:dyDescent="0.25">
      <c r="A96" s="31"/>
      <c r="B96" s="55"/>
      <c r="C96" s="97" t="s">
        <v>87</v>
      </c>
      <c r="D96" s="98"/>
      <c r="E96" s="98"/>
      <c r="F96" s="98"/>
      <c r="G96" s="99"/>
      <c r="H96" s="25">
        <v>889066</v>
      </c>
      <c r="I96" s="26">
        <v>164756</v>
      </c>
      <c r="J96" s="27">
        <v>18.53</v>
      </c>
      <c r="K96" s="26">
        <v>161861</v>
      </c>
      <c r="L96" s="25">
        <f t="shared" si="3"/>
        <v>-2895</v>
      </c>
      <c r="M96" s="28" t="s">
        <v>462</v>
      </c>
    </row>
    <row r="97" spans="1:13" ht="12.95" customHeight="1" x14ac:dyDescent="0.25">
      <c r="A97" s="31"/>
      <c r="B97" s="55"/>
      <c r="C97" s="97" t="s">
        <v>88</v>
      </c>
      <c r="D97" s="98"/>
      <c r="E97" s="98"/>
      <c r="F97" s="98"/>
      <c r="G97" s="99"/>
      <c r="H97" s="25">
        <v>1000000</v>
      </c>
      <c r="I97" s="26">
        <v>0</v>
      </c>
      <c r="J97" s="27">
        <v>0</v>
      </c>
      <c r="K97" s="26">
        <v>0</v>
      </c>
      <c r="L97" s="25">
        <f t="shared" si="3"/>
        <v>0</v>
      </c>
      <c r="M97" s="30"/>
    </row>
    <row r="98" spans="1:13" ht="24" customHeight="1" x14ac:dyDescent="0.25">
      <c r="A98" s="56"/>
      <c r="B98" s="57"/>
      <c r="C98" s="108" t="s">
        <v>82</v>
      </c>
      <c r="D98" s="109"/>
      <c r="E98" s="109"/>
      <c r="F98" s="109"/>
      <c r="G98" s="110"/>
      <c r="H98" s="34">
        <v>7583</v>
      </c>
      <c r="I98" s="35">
        <v>7583</v>
      </c>
      <c r="J98" s="36">
        <v>100</v>
      </c>
      <c r="K98" s="35">
        <v>7583</v>
      </c>
      <c r="L98" s="34">
        <f t="shared" si="3"/>
        <v>0</v>
      </c>
      <c r="M98" s="59"/>
    </row>
    <row r="99" spans="1:13" ht="71.25" x14ac:dyDescent="0.25">
      <c r="A99" s="31"/>
      <c r="B99" s="55"/>
      <c r="C99" s="111" t="s">
        <v>89</v>
      </c>
      <c r="D99" s="112"/>
      <c r="E99" s="112"/>
      <c r="F99" s="112"/>
      <c r="G99" s="113"/>
      <c r="H99" s="39">
        <v>25450000</v>
      </c>
      <c r="I99" s="40">
        <v>9989</v>
      </c>
      <c r="J99" s="41">
        <v>0.04</v>
      </c>
      <c r="K99" s="40">
        <v>6831</v>
      </c>
      <c r="L99" s="39">
        <f t="shared" si="3"/>
        <v>-3158</v>
      </c>
      <c r="M99" s="61" t="s">
        <v>505</v>
      </c>
    </row>
    <row r="100" spans="1:13" ht="15" customHeight="1" x14ac:dyDescent="0.25">
      <c r="A100" s="31"/>
      <c r="B100" s="55"/>
      <c r="C100" s="97" t="s">
        <v>90</v>
      </c>
      <c r="D100" s="98"/>
      <c r="E100" s="98"/>
      <c r="F100" s="98"/>
      <c r="G100" s="99"/>
      <c r="H100" s="25">
        <v>3000000</v>
      </c>
      <c r="I100" s="26">
        <v>0</v>
      </c>
      <c r="J100" s="27">
        <v>0</v>
      </c>
      <c r="K100" s="26">
        <v>0</v>
      </c>
      <c r="L100" s="25">
        <f t="shared" si="3"/>
        <v>0</v>
      </c>
      <c r="M100" s="30"/>
    </row>
    <row r="101" spans="1:13" ht="24" customHeight="1" x14ac:dyDescent="0.25">
      <c r="A101" s="31"/>
      <c r="B101" s="55"/>
      <c r="C101" s="97" t="s">
        <v>91</v>
      </c>
      <c r="D101" s="98"/>
      <c r="E101" s="98"/>
      <c r="F101" s="98"/>
      <c r="G101" s="99"/>
      <c r="H101" s="25">
        <v>4300000</v>
      </c>
      <c r="I101" s="26">
        <v>895</v>
      </c>
      <c r="J101" s="27">
        <v>0.02</v>
      </c>
      <c r="K101" s="26">
        <v>860</v>
      </c>
      <c r="L101" s="25">
        <f t="shared" si="3"/>
        <v>-35</v>
      </c>
      <c r="M101" s="30"/>
    </row>
    <row r="102" spans="1:13" ht="28.5" customHeight="1" x14ac:dyDescent="0.25">
      <c r="A102" s="31"/>
      <c r="B102" s="55"/>
      <c r="C102" s="97" t="s">
        <v>92</v>
      </c>
      <c r="D102" s="98"/>
      <c r="E102" s="98"/>
      <c r="F102" s="98"/>
      <c r="G102" s="99"/>
      <c r="H102" s="25">
        <v>1216468</v>
      </c>
      <c r="I102" s="26">
        <v>27000</v>
      </c>
      <c r="J102" s="27">
        <v>2.2200000000000002</v>
      </c>
      <c r="K102" s="26">
        <v>0</v>
      </c>
      <c r="L102" s="25">
        <f t="shared" si="3"/>
        <v>-27000</v>
      </c>
      <c r="M102" s="28" t="s">
        <v>443</v>
      </c>
    </row>
    <row r="103" spans="1:13" ht="18" customHeight="1" x14ac:dyDescent="0.25">
      <c r="A103" s="31"/>
      <c r="B103" s="55"/>
      <c r="C103" s="97" t="s">
        <v>93</v>
      </c>
      <c r="D103" s="98"/>
      <c r="E103" s="98"/>
      <c r="F103" s="98"/>
      <c r="G103" s="99"/>
      <c r="H103" s="25">
        <v>200000</v>
      </c>
      <c r="I103" s="26">
        <v>0</v>
      </c>
      <c r="J103" s="27">
        <v>0</v>
      </c>
      <c r="K103" s="26">
        <v>0</v>
      </c>
      <c r="L103" s="25">
        <f t="shared" si="3"/>
        <v>0</v>
      </c>
      <c r="M103" s="30"/>
    </row>
    <row r="104" spans="1:13" ht="25.5" customHeight="1" x14ac:dyDescent="0.25">
      <c r="A104" s="31"/>
      <c r="B104" s="55"/>
      <c r="C104" s="97" t="s">
        <v>94</v>
      </c>
      <c r="D104" s="98"/>
      <c r="E104" s="98"/>
      <c r="F104" s="98"/>
      <c r="G104" s="99"/>
      <c r="H104" s="25">
        <v>350000</v>
      </c>
      <c r="I104" s="26">
        <v>0</v>
      </c>
      <c r="J104" s="27">
        <v>0</v>
      </c>
      <c r="K104" s="26">
        <v>0</v>
      </c>
      <c r="L104" s="25">
        <f t="shared" si="3"/>
        <v>0</v>
      </c>
      <c r="M104" s="30"/>
    </row>
    <row r="105" spans="1:13" ht="26.25" customHeight="1" x14ac:dyDescent="0.25">
      <c r="A105" s="31"/>
      <c r="B105" s="55"/>
      <c r="C105" s="97" t="s">
        <v>95</v>
      </c>
      <c r="D105" s="98"/>
      <c r="E105" s="98"/>
      <c r="F105" s="98"/>
      <c r="G105" s="99"/>
      <c r="H105" s="25">
        <v>15000</v>
      </c>
      <c r="I105" s="26">
        <v>0</v>
      </c>
      <c r="J105" s="27">
        <v>0</v>
      </c>
      <c r="K105" s="26">
        <v>0</v>
      </c>
      <c r="L105" s="25">
        <f t="shared" si="3"/>
        <v>0</v>
      </c>
      <c r="M105" s="30"/>
    </row>
    <row r="106" spans="1:13" ht="28.5" x14ac:dyDescent="0.25">
      <c r="A106" s="31"/>
      <c r="B106" s="55"/>
      <c r="C106" s="97" t="s">
        <v>96</v>
      </c>
      <c r="D106" s="98"/>
      <c r="E106" s="98"/>
      <c r="F106" s="98"/>
      <c r="G106" s="99"/>
      <c r="H106" s="25">
        <v>1300000</v>
      </c>
      <c r="I106" s="26">
        <v>128317</v>
      </c>
      <c r="J106" s="27">
        <v>9.8699999999999992</v>
      </c>
      <c r="K106" s="26">
        <v>111582</v>
      </c>
      <c r="L106" s="25">
        <f t="shared" si="3"/>
        <v>-16735</v>
      </c>
      <c r="M106" s="28" t="s">
        <v>438</v>
      </c>
    </row>
    <row r="107" spans="1:13" ht="24" customHeight="1" x14ac:dyDescent="0.25">
      <c r="A107" s="31"/>
      <c r="B107" s="55"/>
      <c r="C107" s="97" t="s">
        <v>97</v>
      </c>
      <c r="D107" s="98"/>
      <c r="E107" s="98"/>
      <c r="F107" s="98"/>
      <c r="G107" s="99"/>
      <c r="H107" s="25">
        <v>400000</v>
      </c>
      <c r="I107" s="26">
        <v>0</v>
      </c>
      <c r="J107" s="27">
        <v>0</v>
      </c>
      <c r="K107" s="26">
        <v>0</v>
      </c>
      <c r="L107" s="25">
        <f t="shared" si="3"/>
        <v>0</v>
      </c>
      <c r="M107" s="30"/>
    </row>
    <row r="108" spans="1:13" ht="24" customHeight="1" x14ac:dyDescent="0.25">
      <c r="A108" s="31"/>
      <c r="B108" s="55"/>
      <c r="C108" s="97" t="s">
        <v>98</v>
      </c>
      <c r="D108" s="98"/>
      <c r="E108" s="98"/>
      <c r="F108" s="98"/>
      <c r="G108" s="99"/>
      <c r="H108" s="25">
        <v>300000</v>
      </c>
      <c r="I108" s="26">
        <v>0</v>
      </c>
      <c r="J108" s="27">
        <v>0</v>
      </c>
      <c r="K108" s="26">
        <v>0</v>
      </c>
      <c r="L108" s="25">
        <f t="shared" si="3"/>
        <v>0</v>
      </c>
      <c r="M108" s="30"/>
    </row>
    <row r="109" spans="1:13" ht="42" customHeight="1" x14ac:dyDescent="0.25">
      <c r="A109" s="31"/>
      <c r="B109" s="55"/>
      <c r="C109" s="97" t="s">
        <v>99</v>
      </c>
      <c r="D109" s="98"/>
      <c r="E109" s="98"/>
      <c r="F109" s="98"/>
      <c r="G109" s="99"/>
      <c r="H109" s="25">
        <v>1389186</v>
      </c>
      <c r="I109" s="26">
        <v>0</v>
      </c>
      <c r="J109" s="27">
        <v>0</v>
      </c>
      <c r="K109" s="26">
        <v>547462</v>
      </c>
      <c r="L109" s="25">
        <f t="shared" si="3"/>
        <v>547462</v>
      </c>
      <c r="M109" s="28" t="s">
        <v>439</v>
      </c>
    </row>
    <row r="110" spans="1:13" ht="24" customHeight="1" x14ac:dyDescent="0.25">
      <c r="A110" s="31" t="s">
        <v>0</v>
      </c>
      <c r="B110" s="55"/>
      <c r="C110" s="97" t="s">
        <v>100</v>
      </c>
      <c r="D110" s="98"/>
      <c r="E110" s="98"/>
      <c r="F110" s="98"/>
      <c r="G110" s="99"/>
      <c r="H110" s="25">
        <v>420000</v>
      </c>
      <c r="I110" s="26">
        <v>0</v>
      </c>
      <c r="J110" s="27">
        <v>0</v>
      </c>
      <c r="K110" s="26">
        <v>0</v>
      </c>
      <c r="L110" s="25">
        <f t="shared" si="3"/>
        <v>0</v>
      </c>
      <c r="M110" s="30"/>
    </row>
    <row r="111" spans="1:13" ht="24" customHeight="1" x14ac:dyDescent="0.25">
      <c r="A111" s="31"/>
      <c r="B111" s="55"/>
      <c r="C111" s="97" t="s">
        <v>101</v>
      </c>
      <c r="D111" s="98"/>
      <c r="E111" s="98"/>
      <c r="F111" s="98"/>
      <c r="G111" s="99"/>
      <c r="H111" s="25">
        <v>40000</v>
      </c>
      <c r="I111" s="26">
        <v>0</v>
      </c>
      <c r="J111" s="27">
        <v>0</v>
      </c>
      <c r="K111" s="26">
        <v>0</v>
      </c>
      <c r="L111" s="25">
        <f t="shared" si="3"/>
        <v>0</v>
      </c>
      <c r="M111" s="30"/>
    </row>
    <row r="112" spans="1:13" ht="24" customHeight="1" x14ac:dyDescent="0.25">
      <c r="A112" s="31"/>
      <c r="B112" s="55"/>
      <c r="C112" s="97" t="s">
        <v>102</v>
      </c>
      <c r="D112" s="98"/>
      <c r="E112" s="98"/>
      <c r="F112" s="98"/>
      <c r="G112" s="99"/>
      <c r="H112" s="25">
        <v>330000</v>
      </c>
      <c r="I112" s="26">
        <v>42010</v>
      </c>
      <c r="J112" s="27">
        <v>12.73</v>
      </c>
      <c r="K112" s="26">
        <v>42010</v>
      </c>
      <c r="L112" s="25">
        <f t="shared" si="3"/>
        <v>0</v>
      </c>
      <c r="M112" s="30"/>
    </row>
    <row r="113" spans="1:13" ht="24" customHeight="1" x14ac:dyDescent="0.25">
      <c r="A113" s="31"/>
      <c r="B113" s="55"/>
      <c r="C113" s="97" t="s">
        <v>103</v>
      </c>
      <c r="D113" s="98"/>
      <c r="E113" s="98"/>
      <c r="F113" s="98"/>
      <c r="G113" s="99"/>
      <c r="H113" s="25">
        <v>60000</v>
      </c>
      <c r="I113" s="26">
        <v>18870</v>
      </c>
      <c r="J113" s="27">
        <v>31.45</v>
      </c>
      <c r="K113" s="26">
        <v>18870</v>
      </c>
      <c r="L113" s="25">
        <f t="shared" si="3"/>
        <v>0</v>
      </c>
      <c r="M113" s="30"/>
    </row>
    <row r="114" spans="1:13" ht="24" customHeight="1" x14ac:dyDescent="0.25">
      <c r="A114" s="31"/>
      <c r="B114" s="55"/>
      <c r="C114" s="97" t="s">
        <v>104</v>
      </c>
      <c r="D114" s="98"/>
      <c r="E114" s="98"/>
      <c r="F114" s="98"/>
      <c r="G114" s="99"/>
      <c r="H114" s="25">
        <v>170000</v>
      </c>
      <c r="I114" s="26">
        <v>1630</v>
      </c>
      <c r="J114" s="27">
        <v>0.96</v>
      </c>
      <c r="K114" s="26">
        <v>1630</v>
      </c>
      <c r="L114" s="25">
        <f t="shared" si="3"/>
        <v>0</v>
      </c>
      <c r="M114" s="30"/>
    </row>
    <row r="115" spans="1:13" ht="24" customHeight="1" x14ac:dyDescent="0.25">
      <c r="A115" s="31"/>
      <c r="B115" s="55"/>
      <c r="C115" s="97" t="s">
        <v>105</v>
      </c>
      <c r="D115" s="98"/>
      <c r="E115" s="98"/>
      <c r="F115" s="98"/>
      <c r="G115" s="99"/>
      <c r="H115" s="25">
        <v>1000000</v>
      </c>
      <c r="I115" s="26">
        <v>0</v>
      </c>
      <c r="J115" s="27">
        <v>0</v>
      </c>
      <c r="K115" s="26">
        <v>0</v>
      </c>
      <c r="L115" s="25">
        <f t="shared" si="3"/>
        <v>0</v>
      </c>
      <c r="M115" s="30"/>
    </row>
    <row r="116" spans="1:13" ht="18" customHeight="1" x14ac:dyDescent="0.25">
      <c r="A116" s="31"/>
      <c r="B116" s="55"/>
      <c r="C116" s="97" t="s">
        <v>106</v>
      </c>
      <c r="D116" s="98"/>
      <c r="E116" s="98"/>
      <c r="F116" s="98"/>
      <c r="G116" s="99"/>
      <c r="H116" s="25">
        <v>14814408</v>
      </c>
      <c r="I116" s="26">
        <v>117202</v>
      </c>
      <c r="J116" s="27">
        <v>0.79</v>
      </c>
      <c r="K116" s="26">
        <v>117202</v>
      </c>
      <c r="L116" s="25">
        <f t="shared" si="3"/>
        <v>0</v>
      </c>
      <c r="M116" s="30"/>
    </row>
    <row r="117" spans="1:13" ht="29.25" customHeight="1" x14ac:dyDescent="0.25">
      <c r="A117" s="31"/>
      <c r="B117" s="55"/>
      <c r="C117" s="97" t="s">
        <v>107</v>
      </c>
      <c r="D117" s="98"/>
      <c r="E117" s="98"/>
      <c r="F117" s="98"/>
      <c r="G117" s="99"/>
      <c r="H117" s="25">
        <v>66000</v>
      </c>
      <c r="I117" s="26">
        <v>360</v>
      </c>
      <c r="J117" s="27">
        <v>0.55000000000000004</v>
      </c>
      <c r="K117" s="26">
        <v>120</v>
      </c>
      <c r="L117" s="25">
        <f t="shared" si="3"/>
        <v>-240</v>
      </c>
      <c r="M117" s="30"/>
    </row>
    <row r="118" spans="1:13" ht="24" customHeight="1" x14ac:dyDescent="0.25">
      <c r="A118" s="31"/>
      <c r="B118" s="55"/>
      <c r="C118" s="97" t="s">
        <v>108</v>
      </c>
      <c r="D118" s="98"/>
      <c r="E118" s="98"/>
      <c r="F118" s="98"/>
      <c r="G118" s="99"/>
      <c r="H118" s="25">
        <v>32936313</v>
      </c>
      <c r="I118" s="26">
        <v>356188</v>
      </c>
      <c r="J118" s="27">
        <v>1.08</v>
      </c>
      <c r="K118" s="26">
        <v>356188</v>
      </c>
      <c r="L118" s="25">
        <f t="shared" si="3"/>
        <v>0</v>
      </c>
      <c r="M118" s="30"/>
    </row>
    <row r="119" spans="1:13" ht="24" customHeight="1" x14ac:dyDescent="0.25">
      <c r="A119" s="31"/>
      <c r="B119" s="55"/>
      <c r="C119" s="97" t="s">
        <v>109</v>
      </c>
      <c r="D119" s="98"/>
      <c r="E119" s="98"/>
      <c r="F119" s="98"/>
      <c r="G119" s="99"/>
      <c r="H119" s="25">
        <v>25000</v>
      </c>
      <c r="I119" s="26">
        <v>8047</v>
      </c>
      <c r="J119" s="27">
        <v>32.19</v>
      </c>
      <c r="K119" s="26">
        <v>8047</v>
      </c>
      <c r="L119" s="25">
        <f t="shared" si="3"/>
        <v>0</v>
      </c>
      <c r="M119" s="30"/>
    </row>
    <row r="120" spans="1:13" ht="24" customHeight="1" x14ac:dyDescent="0.25">
      <c r="A120" s="31"/>
      <c r="B120" s="55"/>
      <c r="C120" s="97" t="s">
        <v>110</v>
      </c>
      <c r="D120" s="98"/>
      <c r="E120" s="98"/>
      <c r="F120" s="98"/>
      <c r="G120" s="99"/>
      <c r="H120" s="25">
        <v>11556656</v>
      </c>
      <c r="I120" s="26">
        <v>0</v>
      </c>
      <c r="J120" s="27">
        <v>0</v>
      </c>
      <c r="K120" s="26">
        <v>0</v>
      </c>
      <c r="L120" s="25">
        <f t="shared" si="3"/>
        <v>0</v>
      </c>
      <c r="M120" s="30"/>
    </row>
    <row r="121" spans="1:13" ht="24" customHeight="1" x14ac:dyDescent="0.25">
      <c r="A121" s="31"/>
      <c r="B121" s="55"/>
      <c r="C121" s="97" t="s">
        <v>111</v>
      </c>
      <c r="D121" s="98"/>
      <c r="E121" s="98"/>
      <c r="F121" s="98"/>
      <c r="G121" s="99"/>
      <c r="H121" s="25">
        <v>300000</v>
      </c>
      <c r="I121" s="26">
        <v>0</v>
      </c>
      <c r="J121" s="27">
        <v>0</v>
      </c>
      <c r="K121" s="26">
        <v>0</v>
      </c>
      <c r="L121" s="25">
        <f t="shared" si="3"/>
        <v>0</v>
      </c>
      <c r="M121" s="30"/>
    </row>
    <row r="122" spans="1:13" ht="26.25" customHeight="1" x14ac:dyDescent="0.25">
      <c r="A122" s="31"/>
      <c r="B122" s="55"/>
      <c r="C122" s="97" t="s">
        <v>112</v>
      </c>
      <c r="D122" s="98"/>
      <c r="E122" s="98"/>
      <c r="F122" s="98"/>
      <c r="G122" s="99"/>
      <c r="H122" s="25">
        <v>15167530</v>
      </c>
      <c r="I122" s="26">
        <v>683018</v>
      </c>
      <c r="J122" s="27">
        <v>4.5</v>
      </c>
      <c r="K122" s="26">
        <v>684728</v>
      </c>
      <c r="L122" s="25">
        <f t="shared" si="3"/>
        <v>1710</v>
      </c>
      <c r="M122" s="28" t="s">
        <v>444</v>
      </c>
    </row>
    <row r="123" spans="1:13" ht="24" customHeight="1" x14ac:dyDescent="0.25">
      <c r="A123" s="31"/>
      <c r="B123" s="55"/>
      <c r="C123" s="97" t="s">
        <v>113</v>
      </c>
      <c r="D123" s="98"/>
      <c r="E123" s="98"/>
      <c r="F123" s="98"/>
      <c r="G123" s="99"/>
      <c r="H123" s="25">
        <v>20000</v>
      </c>
      <c r="I123" s="26">
        <v>0</v>
      </c>
      <c r="J123" s="27">
        <v>0</v>
      </c>
      <c r="K123" s="26">
        <v>0</v>
      </c>
      <c r="L123" s="25">
        <f t="shared" si="3"/>
        <v>0</v>
      </c>
      <c r="M123" s="30"/>
    </row>
    <row r="124" spans="1:13" ht="24" customHeight="1" x14ac:dyDescent="0.25">
      <c r="A124" s="31"/>
      <c r="B124" s="55"/>
      <c r="C124" s="97" t="s">
        <v>114</v>
      </c>
      <c r="D124" s="98"/>
      <c r="E124" s="98"/>
      <c r="F124" s="98"/>
      <c r="G124" s="99"/>
      <c r="H124" s="25">
        <v>45000</v>
      </c>
      <c r="I124" s="26">
        <v>416</v>
      </c>
      <c r="J124" s="27">
        <v>0.92</v>
      </c>
      <c r="K124" s="26">
        <v>416</v>
      </c>
      <c r="L124" s="25">
        <f t="shared" si="3"/>
        <v>0</v>
      </c>
      <c r="M124" s="30"/>
    </row>
    <row r="125" spans="1:13" ht="24" customHeight="1" x14ac:dyDescent="0.25">
      <c r="A125" s="31"/>
      <c r="B125" s="55"/>
      <c r="C125" s="97" t="s">
        <v>115</v>
      </c>
      <c r="D125" s="98"/>
      <c r="E125" s="98"/>
      <c r="F125" s="98"/>
      <c r="G125" s="99"/>
      <c r="H125" s="25">
        <v>140000</v>
      </c>
      <c r="I125" s="26">
        <v>0</v>
      </c>
      <c r="J125" s="27">
        <v>0</v>
      </c>
      <c r="K125" s="26">
        <v>0</v>
      </c>
      <c r="L125" s="25">
        <f t="shared" si="3"/>
        <v>0</v>
      </c>
      <c r="M125" s="30"/>
    </row>
    <row r="126" spans="1:13" ht="41.25" customHeight="1" x14ac:dyDescent="0.25">
      <c r="A126" s="31"/>
      <c r="B126" s="55"/>
      <c r="C126" s="97" t="s">
        <v>116</v>
      </c>
      <c r="D126" s="98"/>
      <c r="E126" s="98"/>
      <c r="F126" s="98"/>
      <c r="G126" s="99"/>
      <c r="H126" s="25">
        <v>2700000</v>
      </c>
      <c r="I126" s="26">
        <v>1250941</v>
      </c>
      <c r="J126" s="27">
        <v>46.33</v>
      </c>
      <c r="K126" s="26">
        <v>1247491</v>
      </c>
      <c r="L126" s="25">
        <f t="shared" si="3"/>
        <v>-3450</v>
      </c>
      <c r="M126" s="28" t="s">
        <v>440</v>
      </c>
    </row>
    <row r="127" spans="1:13" ht="24" customHeight="1" x14ac:dyDescent="0.25">
      <c r="A127" s="31"/>
      <c r="B127" s="55"/>
      <c r="C127" s="97" t="s">
        <v>117</v>
      </c>
      <c r="D127" s="98"/>
      <c r="E127" s="98"/>
      <c r="F127" s="98"/>
      <c r="G127" s="99"/>
      <c r="H127" s="25">
        <v>16000</v>
      </c>
      <c r="I127" s="26">
        <v>0</v>
      </c>
      <c r="J127" s="27">
        <v>0</v>
      </c>
      <c r="K127" s="26">
        <v>0</v>
      </c>
      <c r="L127" s="25">
        <f t="shared" si="3"/>
        <v>0</v>
      </c>
      <c r="M127" s="30"/>
    </row>
    <row r="128" spans="1:13" ht="24" customHeight="1" x14ac:dyDescent="0.25">
      <c r="A128" s="31"/>
      <c r="B128" s="55"/>
      <c r="C128" s="97" t="s">
        <v>118</v>
      </c>
      <c r="D128" s="98"/>
      <c r="E128" s="98"/>
      <c r="F128" s="98"/>
      <c r="G128" s="99"/>
      <c r="H128" s="25">
        <v>15000</v>
      </c>
      <c r="I128" s="26">
        <v>0</v>
      </c>
      <c r="J128" s="27">
        <v>0</v>
      </c>
      <c r="K128" s="26">
        <v>0</v>
      </c>
      <c r="L128" s="25">
        <f t="shared" si="3"/>
        <v>0</v>
      </c>
      <c r="M128" s="30"/>
    </row>
    <row r="129" spans="1:13" ht="24.2" customHeight="1" x14ac:dyDescent="0.25">
      <c r="A129" s="56"/>
      <c r="B129" s="57"/>
      <c r="C129" s="108" t="s">
        <v>119</v>
      </c>
      <c r="D129" s="109"/>
      <c r="E129" s="109"/>
      <c r="F129" s="109"/>
      <c r="G129" s="110"/>
      <c r="H129" s="34">
        <v>47545</v>
      </c>
      <c r="I129" s="35">
        <v>0</v>
      </c>
      <c r="J129" s="36">
        <v>0</v>
      </c>
      <c r="K129" s="35">
        <v>0</v>
      </c>
      <c r="L129" s="34">
        <f t="shared" si="3"/>
        <v>0</v>
      </c>
      <c r="M129" s="59"/>
    </row>
    <row r="130" spans="1:13" ht="24" customHeight="1" x14ac:dyDescent="0.25">
      <c r="A130" s="31" t="s">
        <v>0</v>
      </c>
      <c r="B130" s="55"/>
      <c r="C130" s="111" t="s">
        <v>120</v>
      </c>
      <c r="D130" s="112"/>
      <c r="E130" s="112"/>
      <c r="F130" s="112"/>
      <c r="G130" s="113"/>
      <c r="H130" s="39">
        <v>5000</v>
      </c>
      <c r="I130" s="40">
        <v>600</v>
      </c>
      <c r="J130" s="41">
        <v>12</v>
      </c>
      <c r="K130" s="40">
        <v>600</v>
      </c>
      <c r="L130" s="39">
        <f t="shared" si="3"/>
        <v>0</v>
      </c>
      <c r="M130" s="42"/>
    </row>
    <row r="131" spans="1:13" ht="24" customHeight="1" x14ac:dyDescent="0.25">
      <c r="A131" s="31"/>
      <c r="B131" s="55"/>
      <c r="C131" s="97" t="s">
        <v>121</v>
      </c>
      <c r="D131" s="98"/>
      <c r="E131" s="98"/>
      <c r="F131" s="98"/>
      <c r="G131" s="99"/>
      <c r="H131" s="25">
        <v>20332848</v>
      </c>
      <c r="I131" s="26">
        <v>46646</v>
      </c>
      <c r="J131" s="27">
        <v>0.23</v>
      </c>
      <c r="K131" s="26">
        <v>46646</v>
      </c>
      <c r="L131" s="25">
        <f t="shared" si="3"/>
        <v>0</v>
      </c>
      <c r="M131" s="30"/>
    </row>
    <row r="132" spans="1:13" ht="24" customHeight="1" x14ac:dyDescent="0.25">
      <c r="A132" s="31"/>
      <c r="B132" s="55"/>
      <c r="C132" s="97" t="s">
        <v>122</v>
      </c>
      <c r="D132" s="98"/>
      <c r="E132" s="98"/>
      <c r="F132" s="98"/>
      <c r="G132" s="99"/>
      <c r="H132" s="25">
        <v>4000000</v>
      </c>
      <c r="I132" s="26">
        <v>0</v>
      </c>
      <c r="J132" s="27">
        <v>0</v>
      </c>
      <c r="K132" s="26">
        <v>0</v>
      </c>
      <c r="L132" s="25">
        <f t="shared" si="3"/>
        <v>0</v>
      </c>
      <c r="M132" s="30"/>
    </row>
    <row r="133" spans="1:13" ht="24" customHeight="1" x14ac:dyDescent="0.25">
      <c r="A133" s="31"/>
      <c r="B133" s="55"/>
      <c r="C133" s="97" t="s">
        <v>123</v>
      </c>
      <c r="D133" s="98"/>
      <c r="E133" s="98"/>
      <c r="F133" s="98"/>
      <c r="G133" s="99"/>
      <c r="H133" s="25">
        <v>2252660</v>
      </c>
      <c r="I133" s="26">
        <v>0</v>
      </c>
      <c r="J133" s="27">
        <v>0</v>
      </c>
      <c r="K133" s="26">
        <v>0</v>
      </c>
      <c r="L133" s="25">
        <f t="shared" si="3"/>
        <v>0</v>
      </c>
      <c r="M133" s="30"/>
    </row>
    <row r="134" spans="1:13" ht="12.95" customHeight="1" x14ac:dyDescent="0.25">
      <c r="A134" s="31"/>
      <c r="B134" s="55"/>
      <c r="C134" s="97" t="s">
        <v>124</v>
      </c>
      <c r="D134" s="98"/>
      <c r="E134" s="98"/>
      <c r="F134" s="98"/>
      <c r="G134" s="99"/>
      <c r="H134" s="25">
        <v>60970</v>
      </c>
      <c r="I134" s="26">
        <v>60970</v>
      </c>
      <c r="J134" s="27">
        <v>100</v>
      </c>
      <c r="K134" s="26">
        <v>60970</v>
      </c>
      <c r="L134" s="25">
        <f t="shared" si="3"/>
        <v>0</v>
      </c>
      <c r="M134" s="30"/>
    </row>
    <row r="135" spans="1:13" ht="12.95" customHeight="1" x14ac:dyDescent="0.25">
      <c r="A135" s="31" t="s">
        <v>0</v>
      </c>
      <c r="B135" s="104" t="s">
        <v>125</v>
      </c>
      <c r="C135" s="105"/>
      <c r="D135" s="105"/>
      <c r="E135" s="105"/>
      <c r="F135" s="105"/>
      <c r="G135" s="106"/>
      <c r="H135" s="21">
        <v>60000</v>
      </c>
      <c r="I135" s="22">
        <v>170</v>
      </c>
      <c r="J135" s="23">
        <v>0.28000000000000003</v>
      </c>
      <c r="K135" s="22">
        <f>K136</f>
        <v>170</v>
      </c>
      <c r="L135" s="21">
        <f>L136</f>
        <v>0</v>
      </c>
      <c r="M135" s="24"/>
    </row>
    <row r="136" spans="1:13" ht="24" customHeight="1" x14ac:dyDescent="0.25">
      <c r="A136" s="31"/>
      <c r="B136" s="32" t="s">
        <v>0</v>
      </c>
      <c r="C136" s="97" t="s">
        <v>126</v>
      </c>
      <c r="D136" s="98"/>
      <c r="E136" s="98"/>
      <c r="F136" s="98"/>
      <c r="G136" s="99"/>
      <c r="H136" s="25">
        <v>60000</v>
      </c>
      <c r="I136" s="26">
        <v>170</v>
      </c>
      <c r="J136" s="27">
        <v>0.28000000000000003</v>
      </c>
      <c r="K136" s="26">
        <v>170</v>
      </c>
      <c r="L136" s="25">
        <f>K136-I136</f>
        <v>0</v>
      </c>
      <c r="M136" s="30"/>
    </row>
    <row r="137" spans="1:13" ht="12.95" customHeight="1" x14ac:dyDescent="0.25">
      <c r="A137" s="31"/>
      <c r="B137" s="104" t="s">
        <v>127</v>
      </c>
      <c r="C137" s="105"/>
      <c r="D137" s="105"/>
      <c r="E137" s="105"/>
      <c r="F137" s="105"/>
      <c r="G137" s="106"/>
      <c r="H137" s="21">
        <v>17746139</v>
      </c>
      <c r="I137" s="22">
        <v>261357</v>
      </c>
      <c r="J137" s="23">
        <v>1.47</v>
      </c>
      <c r="K137" s="22">
        <f>SUM(K138:K141)</f>
        <v>261356</v>
      </c>
      <c r="L137" s="21">
        <f>SUM(L138:L141)</f>
        <v>-1</v>
      </c>
      <c r="M137" s="24"/>
    </row>
    <row r="138" spans="1:13" ht="12.95" customHeight="1" x14ac:dyDescent="0.25">
      <c r="A138" s="31"/>
      <c r="B138" s="33" t="s">
        <v>0</v>
      </c>
      <c r="C138" s="97" t="s">
        <v>128</v>
      </c>
      <c r="D138" s="98"/>
      <c r="E138" s="98"/>
      <c r="F138" s="98"/>
      <c r="G138" s="99"/>
      <c r="H138" s="25">
        <v>36205</v>
      </c>
      <c r="I138" s="26">
        <v>0</v>
      </c>
      <c r="J138" s="27">
        <v>0</v>
      </c>
      <c r="K138" s="26">
        <v>0</v>
      </c>
      <c r="L138" s="25">
        <f>K138-I138</f>
        <v>0</v>
      </c>
      <c r="M138" s="30"/>
    </row>
    <row r="139" spans="1:13" ht="24" customHeight="1" x14ac:dyDescent="0.25">
      <c r="A139" s="31"/>
      <c r="B139" s="55"/>
      <c r="C139" s="97" t="s">
        <v>82</v>
      </c>
      <c r="D139" s="98"/>
      <c r="E139" s="98"/>
      <c r="F139" s="98"/>
      <c r="G139" s="99"/>
      <c r="H139" s="25">
        <v>0</v>
      </c>
      <c r="I139" s="26">
        <v>0</v>
      </c>
      <c r="J139" s="27">
        <v>0</v>
      </c>
      <c r="K139" s="26">
        <v>0</v>
      </c>
      <c r="L139" s="25">
        <f>K139-I139</f>
        <v>0</v>
      </c>
      <c r="M139" s="30"/>
    </row>
    <row r="140" spans="1:13" ht="35.1" customHeight="1" x14ac:dyDescent="0.25">
      <c r="A140" s="31"/>
      <c r="B140" s="55"/>
      <c r="C140" s="97" t="s">
        <v>129</v>
      </c>
      <c r="D140" s="98"/>
      <c r="E140" s="98"/>
      <c r="F140" s="98"/>
      <c r="G140" s="99"/>
      <c r="H140" s="25">
        <v>17478800</v>
      </c>
      <c r="I140" s="26">
        <v>30223</v>
      </c>
      <c r="J140" s="27">
        <v>0.17</v>
      </c>
      <c r="K140" s="26">
        <v>30222</v>
      </c>
      <c r="L140" s="25">
        <f>K140-I140</f>
        <v>-1</v>
      </c>
      <c r="M140" s="30"/>
    </row>
    <row r="141" spans="1:13" ht="12.95" customHeight="1" x14ac:dyDescent="0.25">
      <c r="A141" s="31"/>
      <c r="B141" s="38"/>
      <c r="C141" s="97" t="s">
        <v>124</v>
      </c>
      <c r="D141" s="98"/>
      <c r="E141" s="98"/>
      <c r="F141" s="98"/>
      <c r="G141" s="99"/>
      <c r="H141" s="25">
        <v>231134</v>
      </c>
      <c r="I141" s="26">
        <v>231134</v>
      </c>
      <c r="J141" s="27">
        <v>100</v>
      </c>
      <c r="K141" s="26">
        <v>231134</v>
      </c>
      <c r="L141" s="25">
        <f>K141-I141</f>
        <v>0</v>
      </c>
      <c r="M141" s="30"/>
    </row>
    <row r="142" spans="1:13" ht="12.95" customHeight="1" x14ac:dyDescent="0.25">
      <c r="A142" s="31"/>
      <c r="B142" s="104" t="s">
        <v>130</v>
      </c>
      <c r="C142" s="105"/>
      <c r="D142" s="105"/>
      <c r="E142" s="105"/>
      <c r="F142" s="105"/>
      <c r="G142" s="106"/>
      <c r="H142" s="21">
        <v>4708782</v>
      </c>
      <c r="I142" s="22">
        <v>20459</v>
      </c>
      <c r="J142" s="23">
        <v>0.43</v>
      </c>
      <c r="K142" s="22">
        <f>SUM(K143:K148)</f>
        <v>24191</v>
      </c>
      <c r="L142" s="21">
        <f>SUM(L143:L148)</f>
        <v>3732</v>
      </c>
      <c r="M142" s="24"/>
    </row>
    <row r="143" spans="1:13" ht="63.75" customHeight="1" x14ac:dyDescent="0.25">
      <c r="A143" s="31"/>
      <c r="B143" s="107"/>
      <c r="C143" s="97" t="s">
        <v>131</v>
      </c>
      <c r="D143" s="98"/>
      <c r="E143" s="98"/>
      <c r="F143" s="98"/>
      <c r="G143" s="99"/>
      <c r="H143" s="25">
        <v>428682</v>
      </c>
      <c r="I143" s="26">
        <v>16959</v>
      </c>
      <c r="J143" s="27">
        <v>3.96</v>
      </c>
      <c r="K143" s="26">
        <v>20691</v>
      </c>
      <c r="L143" s="25">
        <f t="shared" ref="L143:L148" si="4">K143-I143</f>
        <v>3732</v>
      </c>
      <c r="M143" s="28" t="s">
        <v>511</v>
      </c>
    </row>
    <row r="144" spans="1:13" ht="24" customHeight="1" x14ac:dyDescent="0.25">
      <c r="A144" s="31"/>
      <c r="B144" s="107"/>
      <c r="C144" s="97" t="s">
        <v>132</v>
      </c>
      <c r="D144" s="98"/>
      <c r="E144" s="98"/>
      <c r="F144" s="98"/>
      <c r="G144" s="99"/>
      <c r="H144" s="25">
        <v>40000</v>
      </c>
      <c r="I144" s="26">
        <v>0</v>
      </c>
      <c r="J144" s="27">
        <v>0</v>
      </c>
      <c r="K144" s="26">
        <v>0</v>
      </c>
      <c r="L144" s="25">
        <f t="shared" si="4"/>
        <v>0</v>
      </c>
      <c r="M144" s="30"/>
    </row>
    <row r="145" spans="1:15" ht="24" customHeight="1" x14ac:dyDescent="0.25">
      <c r="A145" s="31"/>
      <c r="B145" s="107"/>
      <c r="C145" s="97" t="s">
        <v>133</v>
      </c>
      <c r="D145" s="98"/>
      <c r="E145" s="98"/>
      <c r="F145" s="98"/>
      <c r="G145" s="99"/>
      <c r="H145" s="25">
        <v>20000</v>
      </c>
      <c r="I145" s="26">
        <v>3500</v>
      </c>
      <c r="J145" s="27">
        <v>17.5</v>
      </c>
      <c r="K145" s="26">
        <v>3500</v>
      </c>
      <c r="L145" s="25">
        <f t="shared" si="4"/>
        <v>0</v>
      </c>
      <c r="M145" s="30"/>
    </row>
    <row r="146" spans="1:15" ht="24" customHeight="1" x14ac:dyDescent="0.25">
      <c r="A146" s="31"/>
      <c r="B146" s="107"/>
      <c r="C146" s="97" t="s">
        <v>134</v>
      </c>
      <c r="D146" s="98"/>
      <c r="E146" s="98"/>
      <c r="F146" s="98"/>
      <c r="G146" s="99"/>
      <c r="H146" s="25">
        <v>17100</v>
      </c>
      <c r="I146" s="26">
        <v>0</v>
      </c>
      <c r="J146" s="27">
        <v>0</v>
      </c>
      <c r="K146" s="26">
        <v>0</v>
      </c>
      <c r="L146" s="25">
        <f t="shared" si="4"/>
        <v>0</v>
      </c>
      <c r="M146" s="30"/>
    </row>
    <row r="147" spans="1:15" ht="24" customHeight="1" x14ac:dyDescent="0.25">
      <c r="A147" s="31"/>
      <c r="B147" s="107"/>
      <c r="C147" s="97" t="s">
        <v>135</v>
      </c>
      <c r="D147" s="98"/>
      <c r="E147" s="98"/>
      <c r="F147" s="98"/>
      <c r="G147" s="99"/>
      <c r="H147" s="25">
        <v>1000</v>
      </c>
      <c r="I147" s="26">
        <v>0</v>
      </c>
      <c r="J147" s="27">
        <v>0</v>
      </c>
      <c r="K147" s="26">
        <v>0</v>
      </c>
      <c r="L147" s="25">
        <f t="shared" si="4"/>
        <v>0</v>
      </c>
      <c r="M147" s="30"/>
    </row>
    <row r="148" spans="1:15" ht="24" customHeight="1" x14ac:dyDescent="0.25">
      <c r="A148" s="44"/>
      <c r="B148" s="107"/>
      <c r="C148" s="97" t="s">
        <v>136</v>
      </c>
      <c r="D148" s="98"/>
      <c r="E148" s="98"/>
      <c r="F148" s="98"/>
      <c r="G148" s="99"/>
      <c r="H148" s="25">
        <v>4202000</v>
      </c>
      <c r="I148" s="26">
        <v>0</v>
      </c>
      <c r="J148" s="27">
        <v>0</v>
      </c>
      <c r="K148" s="26">
        <v>0</v>
      </c>
      <c r="L148" s="25">
        <f t="shared" si="4"/>
        <v>0</v>
      </c>
      <c r="M148" s="30"/>
    </row>
    <row r="149" spans="1:15" ht="12.95" customHeight="1" x14ac:dyDescent="0.25">
      <c r="A149" s="100" t="s">
        <v>137</v>
      </c>
      <c r="B149" s="101"/>
      <c r="C149" s="101"/>
      <c r="D149" s="101"/>
      <c r="E149" s="101"/>
      <c r="F149" s="101"/>
      <c r="G149" s="102"/>
      <c r="H149" s="16">
        <v>7240800</v>
      </c>
      <c r="I149" s="17">
        <v>1381767</v>
      </c>
      <c r="J149" s="45">
        <v>19.079999999999998</v>
      </c>
      <c r="K149" s="17">
        <f>K150+K159</f>
        <v>1590338</v>
      </c>
      <c r="L149" s="16">
        <f>L150+L159+1</f>
        <v>208571</v>
      </c>
      <c r="M149" s="19"/>
      <c r="N149" s="20"/>
      <c r="O149" s="20"/>
    </row>
    <row r="150" spans="1:15" ht="12.95" customHeight="1" x14ac:dyDescent="0.25">
      <c r="A150" s="48" t="s">
        <v>0</v>
      </c>
      <c r="B150" s="104" t="s">
        <v>138</v>
      </c>
      <c r="C150" s="105"/>
      <c r="D150" s="105"/>
      <c r="E150" s="105"/>
      <c r="F150" s="105"/>
      <c r="G150" s="106"/>
      <c r="H150" s="21">
        <v>6993942</v>
      </c>
      <c r="I150" s="22">
        <v>1379910</v>
      </c>
      <c r="J150" s="23">
        <v>19.73</v>
      </c>
      <c r="K150" s="22">
        <f>SUM(K151:K158)</f>
        <v>1588480</v>
      </c>
      <c r="L150" s="21">
        <f>SUM(L151:L158)</f>
        <v>208570</v>
      </c>
      <c r="M150" s="24"/>
    </row>
    <row r="151" spans="1:15" ht="90" customHeight="1" x14ac:dyDescent="0.25">
      <c r="A151" s="31" t="s">
        <v>0</v>
      </c>
      <c r="B151" s="55"/>
      <c r="C151" s="97" t="s">
        <v>139</v>
      </c>
      <c r="D151" s="98"/>
      <c r="E151" s="98"/>
      <c r="F151" s="98"/>
      <c r="G151" s="99"/>
      <c r="H151" s="25">
        <v>661200</v>
      </c>
      <c r="I151" s="26">
        <v>57842</v>
      </c>
      <c r="J151" s="27">
        <v>8.75</v>
      </c>
      <c r="K151" s="26">
        <v>98303</v>
      </c>
      <c r="L151" s="25">
        <f t="shared" ref="L151:L158" si="5">K151-I151</f>
        <v>40461</v>
      </c>
      <c r="M151" s="28" t="s">
        <v>493</v>
      </c>
    </row>
    <row r="152" spans="1:15" ht="18.75" customHeight="1" x14ac:dyDescent="0.25">
      <c r="A152" s="31"/>
      <c r="B152" s="55"/>
      <c r="C152" s="97" t="s">
        <v>140</v>
      </c>
      <c r="D152" s="98"/>
      <c r="E152" s="98"/>
      <c r="F152" s="98"/>
      <c r="G152" s="99"/>
      <c r="H152" s="25">
        <v>600000</v>
      </c>
      <c r="I152" s="26">
        <v>600000</v>
      </c>
      <c r="J152" s="27">
        <v>100</v>
      </c>
      <c r="K152" s="26">
        <v>600000</v>
      </c>
      <c r="L152" s="25">
        <f t="shared" si="5"/>
        <v>0</v>
      </c>
      <c r="M152" s="30"/>
    </row>
    <row r="153" spans="1:15" ht="39" customHeight="1" x14ac:dyDescent="0.25">
      <c r="A153" s="31"/>
      <c r="B153" s="55"/>
      <c r="C153" s="97" t="s">
        <v>141</v>
      </c>
      <c r="D153" s="98"/>
      <c r="E153" s="98"/>
      <c r="F153" s="98"/>
      <c r="G153" s="99"/>
      <c r="H153" s="25">
        <v>411644</v>
      </c>
      <c r="I153" s="26">
        <v>47691</v>
      </c>
      <c r="J153" s="27">
        <v>11.59</v>
      </c>
      <c r="K153" s="26">
        <v>48376</v>
      </c>
      <c r="L153" s="25">
        <f t="shared" si="5"/>
        <v>685</v>
      </c>
      <c r="M153" s="30"/>
    </row>
    <row r="154" spans="1:15" ht="88.5" customHeight="1" x14ac:dyDescent="0.25">
      <c r="A154" s="31"/>
      <c r="B154" s="55"/>
      <c r="C154" s="97" t="s">
        <v>142</v>
      </c>
      <c r="D154" s="98"/>
      <c r="E154" s="98"/>
      <c r="F154" s="98"/>
      <c r="G154" s="99"/>
      <c r="H154" s="25">
        <v>482017</v>
      </c>
      <c r="I154" s="26">
        <v>12717</v>
      </c>
      <c r="J154" s="27">
        <v>2.64</v>
      </c>
      <c r="K154" s="26">
        <v>43618</v>
      </c>
      <c r="L154" s="25">
        <f t="shared" si="5"/>
        <v>30901</v>
      </c>
      <c r="M154" s="28" t="s">
        <v>494</v>
      </c>
    </row>
    <row r="155" spans="1:15" ht="44.25" customHeight="1" x14ac:dyDescent="0.25">
      <c r="A155" s="31"/>
      <c r="B155" s="55"/>
      <c r="C155" s="97" t="s">
        <v>143</v>
      </c>
      <c r="D155" s="98"/>
      <c r="E155" s="98"/>
      <c r="F155" s="98"/>
      <c r="G155" s="99"/>
      <c r="H155" s="25">
        <v>1683240</v>
      </c>
      <c r="I155" s="26">
        <v>0</v>
      </c>
      <c r="J155" s="27">
        <v>0</v>
      </c>
      <c r="K155" s="26">
        <v>8032</v>
      </c>
      <c r="L155" s="25">
        <f t="shared" si="5"/>
        <v>8032</v>
      </c>
      <c r="M155" s="28" t="s">
        <v>495</v>
      </c>
    </row>
    <row r="156" spans="1:15" ht="60.75" customHeight="1" x14ac:dyDescent="0.25">
      <c r="A156" s="56"/>
      <c r="B156" s="57"/>
      <c r="C156" s="108" t="s">
        <v>144</v>
      </c>
      <c r="D156" s="109"/>
      <c r="E156" s="109"/>
      <c r="F156" s="109"/>
      <c r="G156" s="110"/>
      <c r="H156" s="34">
        <v>2533230</v>
      </c>
      <c r="I156" s="35">
        <v>52142</v>
      </c>
      <c r="J156" s="36">
        <v>2.06</v>
      </c>
      <c r="K156" s="35">
        <v>167540</v>
      </c>
      <c r="L156" s="34">
        <f t="shared" si="5"/>
        <v>115398</v>
      </c>
      <c r="M156" s="37" t="s">
        <v>437</v>
      </c>
    </row>
    <row r="157" spans="1:15" ht="167.25" customHeight="1" x14ac:dyDescent="0.25">
      <c r="A157" s="31"/>
      <c r="B157" s="55"/>
      <c r="C157" s="111" t="s">
        <v>82</v>
      </c>
      <c r="D157" s="112"/>
      <c r="E157" s="112"/>
      <c r="F157" s="112"/>
      <c r="G157" s="113"/>
      <c r="H157" s="39">
        <v>588841</v>
      </c>
      <c r="I157" s="40">
        <v>575748</v>
      </c>
      <c r="J157" s="41">
        <v>97.78</v>
      </c>
      <c r="K157" s="40">
        <v>588841</v>
      </c>
      <c r="L157" s="39">
        <f t="shared" si="5"/>
        <v>13093</v>
      </c>
      <c r="M157" s="61" t="s">
        <v>496</v>
      </c>
    </row>
    <row r="158" spans="1:15" ht="58.5" customHeight="1" x14ac:dyDescent="0.25">
      <c r="A158" s="31"/>
      <c r="B158" s="55"/>
      <c r="C158" s="97" t="s">
        <v>145</v>
      </c>
      <c r="D158" s="98"/>
      <c r="E158" s="98"/>
      <c r="F158" s="98"/>
      <c r="G158" s="99"/>
      <c r="H158" s="25">
        <v>33770</v>
      </c>
      <c r="I158" s="26">
        <v>33770</v>
      </c>
      <c r="J158" s="27">
        <v>100</v>
      </c>
      <c r="K158" s="26">
        <v>33770</v>
      </c>
      <c r="L158" s="25">
        <f t="shared" si="5"/>
        <v>0</v>
      </c>
      <c r="M158" s="30"/>
    </row>
    <row r="159" spans="1:15" ht="12.95" customHeight="1" x14ac:dyDescent="0.25">
      <c r="A159" s="31" t="s">
        <v>0</v>
      </c>
      <c r="B159" s="104" t="s">
        <v>146</v>
      </c>
      <c r="C159" s="105"/>
      <c r="D159" s="105"/>
      <c r="E159" s="105"/>
      <c r="F159" s="105"/>
      <c r="G159" s="106"/>
      <c r="H159" s="21">
        <v>246858</v>
      </c>
      <c r="I159" s="22">
        <v>1858</v>
      </c>
      <c r="J159" s="23">
        <v>0.75</v>
      </c>
      <c r="K159" s="22">
        <f>SUM(K160:K162)</f>
        <v>1858</v>
      </c>
      <c r="L159" s="21">
        <f>SUM(L160:L162)</f>
        <v>0</v>
      </c>
      <c r="M159" s="24"/>
    </row>
    <row r="160" spans="1:15" ht="24" customHeight="1" x14ac:dyDescent="0.25">
      <c r="A160" s="31"/>
      <c r="B160" s="33" t="s">
        <v>0</v>
      </c>
      <c r="C160" s="97" t="s">
        <v>147</v>
      </c>
      <c r="D160" s="98"/>
      <c r="E160" s="98"/>
      <c r="F160" s="98"/>
      <c r="G160" s="99"/>
      <c r="H160" s="25">
        <v>100000</v>
      </c>
      <c r="I160" s="26">
        <v>0</v>
      </c>
      <c r="J160" s="27">
        <v>0</v>
      </c>
      <c r="K160" s="26">
        <v>0</v>
      </c>
      <c r="L160" s="25">
        <f>K160-I160</f>
        <v>0</v>
      </c>
      <c r="M160" s="30"/>
    </row>
    <row r="161" spans="1:15" ht="12.95" customHeight="1" x14ac:dyDescent="0.25">
      <c r="A161" s="31"/>
      <c r="B161" s="55"/>
      <c r="C161" s="97" t="s">
        <v>148</v>
      </c>
      <c r="D161" s="98"/>
      <c r="E161" s="98"/>
      <c r="F161" s="98"/>
      <c r="G161" s="99"/>
      <c r="H161" s="25">
        <v>145000</v>
      </c>
      <c r="I161" s="26">
        <v>0</v>
      </c>
      <c r="J161" s="27">
        <v>0</v>
      </c>
      <c r="K161" s="26">
        <v>0</v>
      </c>
      <c r="L161" s="25">
        <f>K161-I161</f>
        <v>0</v>
      </c>
      <c r="M161" s="30"/>
    </row>
    <row r="162" spans="1:15" ht="24" customHeight="1" x14ac:dyDescent="0.25">
      <c r="A162" s="44"/>
      <c r="B162" s="38"/>
      <c r="C162" s="97" t="s">
        <v>149</v>
      </c>
      <c r="D162" s="98"/>
      <c r="E162" s="98"/>
      <c r="F162" s="98"/>
      <c r="G162" s="99"/>
      <c r="H162" s="25">
        <v>1858</v>
      </c>
      <c r="I162" s="26">
        <v>1858</v>
      </c>
      <c r="J162" s="27">
        <v>99.97</v>
      </c>
      <c r="K162" s="26">
        <v>1858</v>
      </c>
      <c r="L162" s="25">
        <f>K162-I162</f>
        <v>0</v>
      </c>
      <c r="M162" s="30"/>
    </row>
    <row r="163" spans="1:15" ht="12.95" customHeight="1" x14ac:dyDescent="0.25">
      <c r="A163" s="100" t="s">
        <v>150</v>
      </c>
      <c r="B163" s="101"/>
      <c r="C163" s="101"/>
      <c r="D163" s="101"/>
      <c r="E163" s="101"/>
      <c r="F163" s="101"/>
      <c r="G163" s="102"/>
      <c r="H163" s="16">
        <v>1806279</v>
      </c>
      <c r="I163" s="17">
        <v>266256</v>
      </c>
      <c r="J163" s="45">
        <v>14.74</v>
      </c>
      <c r="K163" s="17">
        <f>+K164</f>
        <v>348356</v>
      </c>
      <c r="L163" s="16">
        <f>+L164-1</f>
        <v>82100</v>
      </c>
      <c r="M163" s="19"/>
      <c r="N163" s="20"/>
      <c r="O163" s="20"/>
    </row>
    <row r="164" spans="1:15" ht="17.25" customHeight="1" x14ac:dyDescent="0.25">
      <c r="A164" s="103"/>
      <c r="B164" s="104" t="s">
        <v>151</v>
      </c>
      <c r="C164" s="105"/>
      <c r="D164" s="105"/>
      <c r="E164" s="105"/>
      <c r="F164" s="105"/>
      <c r="G164" s="106"/>
      <c r="H164" s="21">
        <v>1806279</v>
      </c>
      <c r="I164" s="22">
        <v>266256</v>
      </c>
      <c r="J164" s="23">
        <v>14.74</v>
      </c>
      <c r="K164" s="22">
        <f>SUM(K165:K171)</f>
        <v>348356</v>
      </c>
      <c r="L164" s="21">
        <f>SUM(L165:L171)</f>
        <v>82101</v>
      </c>
      <c r="M164" s="24"/>
    </row>
    <row r="165" spans="1:15" ht="43.5" customHeight="1" x14ac:dyDescent="0.25">
      <c r="A165" s="103"/>
      <c r="B165" s="32"/>
      <c r="C165" s="97" t="s">
        <v>152</v>
      </c>
      <c r="D165" s="98"/>
      <c r="E165" s="98"/>
      <c r="F165" s="98"/>
      <c r="G165" s="99"/>
      <c r="H165" s="25">
        <v>949623</v>
      </c>
      <c r="I165" s="26">
        <v>138579</v>
      </c>
      <c r="J165" s="27">
        <v>14.59</v>
      </c>
      <c r="K165" s="26">
        <v>170639</v>
      </c>
      <c r="L165" s="25">
        <f t="shared" ref="L165:L171" si="6">K165-I165</f>
        <v>32060</v>
      </c>
      <c r="M165" s="84" t="s">
        <v>497</v>
      </c>
    </row>
    <row r="166" spans="1:15" ht="45.75" customHeight="1" x14ac:dyDescent="0.25">
      <c r="A166" s="48"/>
      <c r="B166" s="32"/>
      <c r="C166" s="97" t="s">
        <v>154</v>
      </c>
      <c r="D166" s="98"/>
      <c r="E166" s="98"/>
      <c r="F166" s="98"/>
      <c r="G166" s="99"/>
      <c r="H166" s="25">
        <v>619779</v>
      </c>
      <c r="I166" s="26">
        <v>107816</v>
      </c>
      <c r="J166" s="27">
        <v>17.399999999999999</v>
      </c>
      <c r="K166" s="26">
        <v>132778</v>
      </c>
      <c r="L166" s="25">
        <f>K166-I166</f>
        <v>24962</v>
      </c>
      <c r="M166" s="85"/>
    </row>
    <row r="167" spans="1:15" ht="87.75" customHeight="1" x14ac:dyDescent="0.25">
      <c r="A167" s="31" t="s">
        <v>0</v>
      </c>
      <c r="B167" s="55"/>
      <c r="C167" s="97" t="s">
        <v>153</v>
      </c>
      <c r="D167" s="98"/>
      <c r="E167" s="98"/>
      <c r="F167" s="98"/>
      <c r="G167" s="99"/>
      <c r="H167" s="25">
        <v>67600</v>
      </c>
      <c r="I167" s="26">
        <v>9792</v>
      </c>
      <c r="J167" s="27">
        <v>14.49</v>
      </c>
      <c r="K167" s="26">
        <v>13860</v>
      </c>
      <c r="L167" s="25">
        <f t="shared" si="6"/>
        <v>4068</v>
      </c>
      <c r="M167" s="28" t="s">
        <v>431</v>
      </c>
    </row>
    <row r="168" spans="1:15" ht="78" customHeight="1" x14ac:dyDescent="0.25">
      <c r="A168" s="31"/>
      <c r="B168" s="55"/>
      <c r="C168" s="97" t="s">
        <v>155</v>
      </c>
      <c r="D168" s="98"/>
      <c r="E168" s="98"/>
      <c r="F168" s="98"/>
      <c r="G168" s="99"/>
      <c r="H168" s="25">
        <v>72097</v>
      </c>
      <c r="I168" s="26">
        <v>8575</v>
      </c>
      <c r="J168" s="27">
        <v>11.89</v>
      </c>
      <c r="K168" s="26">
        <v>12941</v>
      </c>
      <c r="L168" s="25">
        <f t="shared" si="6"/>
        <v>4366</v>
      </c>
      <c r="M168" s="28" t="s">
        <v>434</v>
      </c>
    </row>
    <row r="169" spans="1:15" ht="73.5" customHeight="1" x14ac:dyDescent="0.25">
      <c r="A169" s="31"/>
      <c r="B169" s="55"/>
      <c r="C169" s="97" t="s">
        <v>156</v>
      </c>
      <c r="D169" s="98"/>
      <c r="E169" s="98"/>
      <c r="F169" s="98"/>
      <c r="G169" s="99"/>
      <c r="H169" s="25">
        <v>22180</v>
      </c>
      <c r="I169" s="26">
        <v>1493</v>
      </c>
      <c r="J169" s="27">
        <v>6.73</v>
      </c>
      <c r="K169" s="26">
        <v>3138</v>
      </c>
      <c r="L169" s="25">
        <f t="shared" si="6"/>
        <v>1645</v>
      </c>
      <c r="M169" s="28" t="s">
        <v>432</v>
      </c>
    </row>
    <row r="170" spans="1:15" ht="48.75" customHeight="1" x14ac:dyDescent="0.25">
      <c r="A170" s="31"/>
      <c r="B170" s="55"/>
      <c r="C170" s="97" t="s">
        <v>157</v>
      </c>
      <c r="D170" s="98"/>
      <c r="E170" s="98"/>
      <c r="F170" s="98"/>
      <c r="G170" s="99"/>
      <c r="H170" s="25">
        <v>40000</v>
      </c>
      <c r="I170" s="26">
        <v>0</v>
      </c>
      <c r="J170" s="27">
        <v>0</v>
      </c>
      <c r="K170" s="26">
        <v>5000</v>
      </c>
      <c r="L170" s="25">
        <f t="shared" si="6"/>
        <v>5000</v>
      </c>
      <c r="M170" s="28" t="s">
        <v>433</v>
      </c>
    </row>
    <row r="171" spans="1:15" ht="95.25" customHeight="1" x14ac:dyDescent="0.25">
      <c r="A171" s="44"/>
      <c r="B171" s="38"/>
      <c r="C171" s="97" t="s">
        <v>158</v>
      </c>
      <c r="D171" s="98"/>
      <c r="E171" s="98"/>
      <c r="F171" s="98"/>
      <c r="G171" s="99"/>
      <c r="H171" s="25">
        <v>35000</v>
      </c>
      <c r="I171" s="26">
        <v>0</v>
      </c>
      <c r="J171" s="27">
        <v>0</v>
      </c>
      <c r="K171" s="26">
        <v>10000</v>
      </c>
      <c r="L171" s="25">
        <f t="shared" si="6"/>
        <v>10000</v>
      </c>
      <c r="M171" s="28" t="s">
        <v>435</v>
      </c>
    </row>
    <row r="172" spans="1:15" ht="19.5" customHeight="1" x14ac:dyDescent="0.25">
      <c r="A172" s="100" t="s">
        <v>159</v>
      </c>
      <c r="B172" s="101"/>
      <c r="C172" s="101"/>
      <c r="D172" s="101"/>
      <c r="E172" s="101"/>
      <c r="F172" s="101"/>
      <c r="G172" s="102"/>
      <c r="H172" s="16">
        <v>4681662</v>
      </c>
      <c r="I172" s="17">
        <v>603447</v>
      </c>
      <c r="J172" s="45">
        <v>12.89</v>
      </c>
      <c r="K172" s="46">
        <f>K173+K176+K179+K181+K183</f>
        <v>590066</v>
      </c>
      <c r="L172" s="47">
        <f>L173+L176+L179+L181+L183</f>
        <v>-13381</v>
      </c>
      <c r="M172" s="19"/>
      <c r="N172" s="20"/>
      <c r="O172" s="20"/>
    </row>
    <row r="173" spans="1:15" ht="12.95" customHeight="1" x14ac:dyDescent="0.25">
      <c r="A173" s="52" t="s">
        <v>0</v>
      </c>
      <c r="B173" s="104" t="s">
        <v>160</v>
      </c>
      <c r="C173" s="105"/>
      <c r="D173" s="105"/>
      <c r="E173" s="105"/>
      <c r="F173" s="105"/>
      <c r="G173" s="106"/>
      <c r="H173" s="21">
        <v>3070194</v>
      </c>
      <c r="I173" s="22">
        <v>591841</v>
      </c>
      <c r="J173" s="23">
        <v>19.28</v>
      </c>
      <c r="K173" s="49">
        <f>K174+K175</f>
        <v>578460</v>
      </c>
      <c r="L173" s="50">
        <f>L174+L175</f>
        <v>-13381</v>
      </c>
      <c r="M173" s="24"/>
    </row>
    <row r="174" spans="1:15" ht="33" customHeight="1" x14ac:dyDescent="0.25">
      <c r="A174" s="56"/>
      <c r="B174" s="63" t="s">
        <v>0</v>
      </c>
      <c r="C174" s="108" t="s">
        <v>161</v>
      </c>
      <c r="D174" s="109"/>
      <c r="E174" s="109"/>
      <c r="F174" s="109"/>
      <c r="G174" s="110"/>
      <c r="H174" s="34">
        <v>450963</v>
      </c>
      <c r="I174" s="35">
        <v>16261</v>
      </c>
      <c r="J174" s="36">
        <v>3.61</v>
      </c>
      <c r="K174" s="64">
        <v>14765</v>
      </c>
      <c r="L174" s="34">
        <f>K174-I174</f>
        <v>-1496</v>
      </c>
      <c r="M174" s="37" t="s">
        <v>450</v>
      </c>
    </row>
    <row r="175" spans="1:15" ht="61.5" customHeight="1" x14ac:dyDescent="0.25">
      <c r="A175" s="31"/>
      <c r="B175" s="38"/>
      <c r="C175" s="111" t="s">
        <v>162</v>
      </c>
      <c r="D175" s="112"/>
      <c r="E175" s="112"/>
      <c r="F175" s="112"/>
      <c r="G175" s="113"/>
      <c r="H175" s="39">
        <v>2619231</v>
      </c>
      <c r="I175" s="40">
        <v>575580</v>
      </c>
      <c r="J175" s="41">
        <v>21.98</v>
      </c>
      <c r="K175" s="65">
        <v>563695</v>
      </c>
      <c r="L175" s="39">
        <f>K175-I175</f>
        <v>-11885</v>
      </c>
      <c r="M175" s="61" t="s">
        <v>458</v>
      </c>
    </row>
    <row r="176" spans="1:15" ht="12.95" customHeight="1" x14ac:dyDescent="0.25">
      <c r="A176" s="31"/>
      <c r="B176" s="104" t="s">
        <v>163</v>
      </c>
      <c r="C176" s="105"/>
      <c r="D176" s="105"/>
      <c r="E176" s="105"/>
      <c r="F176" s="105"/>
      <c r="G176" s="106"/>
      <c r="H176" s="21">
        <v>149988</v>
      </c>
      <c r="I176" s="22">
        <v>0</v>
      </c>
      <c r="J176" s="23">
        <v>0</v>
      </c>
      <c r="K176" s="49">
        <f>SUM(K177:K178)</f>
        <v>0</v>
      </c>
      <c r="L176" s="50">
        <f>SUM(L177:L178)</f>
        <v>0</v>
      </c>
    </row>
    <row r="177" spans="1:15" ht="24" customHeight="1" x14ac:dyDescent="0.25">
      <c r="A177" s="31"/>
      <c r="B177" s="107" t="s">
        <v>0</v>
      </c>
      <c r="C177" s="97" t="s">
        <v>164</v>
      </c>
      <c r="D177" s="98"/>
      <c r="E177" s="98"/>
      <c r="F177" s="98"/>
      <c r="G177" s="99"/>
      <c r="H177" s="25">
        <v>127372</v>
      </c>
      <c r="I177" s="26">
        <v>0</v>
      </c>
      <c r="J177" s="27">
        <v>0</v>
      </c>
      <c r="K177" s="43">
        <v>0</v>
      </c>
      <c r="L177" s="25">
        <f>K177-I177</f>
        <v>0</v>
      </c>
      <c r="M177" s="24"/>
    </row>
    <row r="178" spans="1:15" ht="24" customHeight="1" x14ac:dyDescent="0.25">
      <c r="A178" s="31"/>
      <c r="B178" s="107"/>
      <c r="C178" s="97" t="s">
        <v>165</v>
      </c>
      <c r="D178" s="98"/>
      <c r="E178" s="98"/>
      <c r="F178" s="98"/>
      <c r="G178" s="99"/>
      <c r="H178" s="25">
        <v>22616</v>
      </c>
      <c r="I178" s="26">
        <v>0</v>
      </c>
      <c r="J178" s="27">
        <v>0</v>
      </c>
      <c r="K178" s="43">
        <v>0</v>
      </c>
      <c r="L178" s="25">
        <f>K178-I178</f>
        <v>0</v>
      </c>
      <c r="M178" s="30"/>
    </row>
    <row r="179" spans="1:15" ht="12.95" customHeight="1" x14ac:dyDescent="0.25">
      <c r="A179" s="31"/>
      <c r="B179" s="104" t="s">
        <v>166</v>
      </c>
      <c r="C179" s="105"/>
      <c r="D179" s="105"/>
      <c r="E179" s="105"/>
      <c r="F179" s="105"/>
      <c r="G179" s="106"/>
      <c r="H179" s="21">
        <v>18000</v>
      </c>
      <c r="I179" s="22">
        <v>0</v>
      </c>
      <c r="J179" s="23">
        <v>0</v>
      </c>
      <c r="K179" s="49">
        <f>SUM(K180)</f>
        <v>0</v>
      </c>
      <c r="L179" s="50">
        <f>SUM(L180)</f>
        <v>0</v>
      </c>
      <c r="M179" s="24"/>
    </row>
    <row r="180" spans="1:15" ht="17.25" customHeight="1" x14ac:dyDescent="0.25">
      <c r="A180" s="31"/>
      <c r="B180" s="32" t="s">
        <v>0</v>
      </c>
      <c r="C180" s="97" t="s">
        <v>167</v>
      </c>
      <c r="D180" s="98"/>
      <c r="E180" s="98"/>
      <c r="F180" s="98"/>
      <c r="G180" s="99"/>
      <c r="H180" s="25">
        <v>18000</v>
      </c>
      <c r="I180" s="26">
        <v>0</v>
      </c>
      <c r="J180" s="27">
        <v>0</v>
      </c>
      <c r="K180" s="43">
        <v>0</v>
      </c>
      <c r="L180" s="25">
        <f>K180-I180</f>
        <v>0</v>
      </c>
      <c r="M180" s="30"/>
    </row>
    <row r="181" spans="1:15" ht="12.95" customHeight="1" x14ac:dyDescent="0.25">
      <c r="A181" s="31"/>
      <c r="B181" s="104" t="s">
        <v>168</v>
      </c>
      <c r="C181" s="105"/>
      <c r="D181" s="105"/>
      <c r="E181" s="105"/>
      <c r="F181" s="105"/>
      <c r="G181" s="106"/>
      <c r="H181" s="21">
        <v>800000</v>
      </c>
      <c r="I181" s="22">
        <v>0</v>
      </c>
      <c r="J181" s="23">
        <v>0</v>
      </c>
      <c r="K181" s="49">
        <f>SUM(K182)</f>
        <v>0</v>
      </c>
      <c r="L181" s="50">
        <f>SUM(L182)</f>
        <v>0</v>
      </c>
      <c r="M181" s="24"/>
    </row>
    <row r="182" spans="1:15" ht="46.5" customHeight="1" x14ac:dyDescent="0.25">
      <c r="A182" s="31"/>
      <c r="B182" s="32" t="s">
        <v>0</v>
      </c>
      <c r="C182" s="97" t="s">
        <v>169</v>
      </c>
      <c r="D182" s="98"/>
      <c r="E182" s="98"/>
      <c r="F182" s="98"/>
      <c r="G182" s="99"/>
      <c r="H182" s="25">
        <v>800000</v>
      </c>
      <c r="I182" s="26">
        <v>0</v>
      </c>
      <c r="J182" s="27">
        <v>0</v>
      </c>
      <c r="K182" s="43">
        <v>0</v>
      </c>
      <c r="L182" s="25">
        <f>K182-I182</f>
        <v>0</v>
      </c>
      <c r="M182" s="30"/>
    </row>
    <row r="183" spans="1:15" ht="12.95" customHeight="1" x14ac:dyDescent="0.25">
      <c r="A183" s="31"/>
      <c r="B183" s="104" t="s">
        <v>170</v>
      </c>
      <c r="C183" s="105"/>
      <c r="D183" s="105"/>
      <c r="E183" s="105"/>
      <c r="F183" s="105"/>
      <c r="G183" s="106"/>
      <c r="H183" s="21">
        <v>643480</v>
      </c>
      <c r="I183" s="22">
        <v>11606</v>
      </c>
      <c r="J183" s="23">
        <v>1.8</v>
      </c>
      <c r="K183" s="49">
        <f>SUM(K184:K188)</f>
        <v>11606</v>
      </c>
      <c r="L183" s="50">
        <f>SUM(L184:L188)</f>
        <v>0</v>
      </c>
      <c r="M183" s="24"/>
    </row>
    <row r="184" spans="1:15" ht="24" customHeight="1" x14ac:dyDescent="0.25">
      <c r="A184" s="31"/>
      <c r="B184" s="32" t="s">
        <v>0</v>
      </c>
      <c r="C184" s="97" t="s">
        <v>171</v>
      </c>
      <c r="D184" s="98"/>
      <c r="E184" s="98"/>
      <c r="F184" s="98"/>
      <c r="G184" s="99"/>
      <c r="H184" s="25">
        <v>30000</v>
      </c>
      <c r="I184" s="26">
        <v>0</v>
      </c>
      <c r="J184" s="27">
        <v>0</v>
      </c>
      <c r="K184" s="43">
        <v>0</v>
      </c>
      <c r="L184" s="25">
        <f>K184-I184</f>
        <v>0</v>
      </c>
      <c r="M184" s="30"/>
    </row>
    <row r="185" spans="1:15" ht="12.95" customHeight="1" x14ac:dyDescent="0.25">
      <c r="A185" s="103" t="s">
        <v>0</v>
      </c>
      <c r="B185" s="107"/>
      <c r="C185" s="97" t="s">
        <v>172</v>
      </c>
      <c r="D185" s="98"/>
      <c r="E185" s="98"/>
      <c r="F185" s="98"/>
      <c r="G185" s="99"/>
      <c r="H185" s="25">
        <v>188000</v>
      </c>
      <c r="I185" s="26">
        <v>0</v>
      </c>
      <c r="J185" s="27">
        <v>0</v>
      </c>
      <c r="K185" s="43">
        <v>0</v>
      </c>
      <c r="L185" s="25">
        <f>K185-I185</f>
        <v>0</v>
      </c>
      <c r="M185" s="30"/>
    </row>
    <row r="186" spans="1:15" ht="24" customHeight="1" x14ac:dyDescent="0.25">
      <c r="A186" s="103"/>
      <c r="B186" s="107"/>
      <c r="C186" s="97" t="s">
        <v>173</v>
      </c>
      <c r="D186" s="98"/>
      <c r="E186" s="98"/>
      <c r="F186" s="98"/>
      <c r="G186" s="99"/>
      <c r="H186" s="25">
        <v>234500</v>
      </c>
      <c r="I186" s="26">
        <v>10418</v>
      </c>
      <c r="J186" s="27">
        <v>4.4400000000000004</v>
      </c>
      <c r="K186" s="43">
        <v>10418</v>
      </c>
      <c r="L186" s="25">
        <f>K186-I186</f>
        <v>0</v>
      </c>
      <c r="M186" s="30"/>
    </row>
    <row r="187" spans="1:15" ht="24" customHeight="1" x14ac:dyDescent="0.25">
      <c r="A187" s="103"/>
      <c r="B187" s="107"/>
      <c r="C187" s="97" t="s">
        <v>174</v>
      </c>
      <c r="D187" s="98"/>
      <c r="E187" s="98"/>
      <c r="F187" s="98"/>
      <c r="G187" s="99"/>
      <c r="H187" s="25">
        <v>90980</v>
      </c>
      <c r="I187" s="26">
        <v>1188</v>
      </c>
      <c r="J187" s="27">
        <v>1.31</v>
      </c>
      <c r="K187" s="43">
        <v>1188</v>
      </c>
      <c r="L187" s="25">
        <f>K187-I187</f>
        <v>0</v>
      </c>
      <c r="M187" s="30"/>
    </row>
    <row r="188" spans="1:15" ht="12.95" customHeight="1" x14ac:dyDescent="0.25">
      <c r="A188" s="103"/>
      <c r="B188" s="107"/>
      <c r="C188" s="97" t="s">
        <v>175</v>
      </c>
      <c r="D188" s="98"/>
      <c r="E188" s="98"/>
      <c r="F188" s="98"/>
      <c r="G188" s="99"/>
      <c r="H188" s="25">
        <v>100000</v>
      </c>
      <c r="I188" s="26">
        <v>0</v>
      </c>
      <c r="J188" s="27">
        <v>0</v>
      </c>
      <c r="K188" s="43">
        <v>0</v>
      </c>
      <c r="L188" s="25">
        <f>K188-I188</f>
        <v>0</v>
      </c>
      <c r="M188" s="30"/>
    </row>
    <row r="189" spans="1:15" ht="16.5" customHeight="1" x14ac:dyDescent="0.25">
      <c r="A189" s="100" t="s">
        <v>176</v>
      </c>
      <c r="B189" s="101"/>
      <c r="C189" s="101"/>
      <c r="D189" s="101"/>
      <c r="E189" s="101"/>
      <c r="F189" s="101"/>
      <c r="G189" s="102"/>
      <c r="H189" s="16">
        <v>83399632</v>
      </c>
      <c r="I189" s="17">
        <v>17563020</v>
      </c>
      <c r="J189" s="45">
        <v>21.06</v>
      </c>
      <c r="K189" s="46">
        <f>K190+K198+K203+K222+K224+K226+K230</f>
        <v>20449288</v>
      </c>
      <c r="L189" s="47">
        <f>L190+L198+L203+L222+L224+L226+L230+1</f>
        <v>2886268</v>
      </c>
      <c r="M189" s="19"/>
      <c r="N189" s="20"/>
      <c r="O189" s="20"/>
    </row>
    <row r="190" spans="1:15" ht="12.95" customHeight="1" x14ac:dyDescent="0.25">
      <c r="A190" s="52" t="s">
        <v>0</v>
      </c>
      <c r="B190" s="104" t="s">
        <v>177</v>
      </c>
      <c r="C190" s="105"/>
      <c r="D190" s="105"/>
      <c r="E190" s="105"/>
      <c r="F190" s="105"/>
      <c r="G190" s="106"/>
      <c r="H190" s="21">
        <v>2309818</v>
      </c>
      <c r="I190" s="22">
        <v>497868</v>
      </c>
      <c r="J190" s="23">
        <v>21.55</v>
      </c>
      <c r="K190" s="49">
        <f>SUM(K191:K197)</f>
        <v>547152</v>
      </c>
      <c r="L190" s="50">
        <f>SUM(L191:L197)</f>
        <v>49284</v>
      </c>
      <c r="M190" s="24"/>
    </row>
    <row r="191" spans="1:15" ht="36.75" customHeight="1" x14ac:dyDescent="0.25">
      <c r="A191" s="31"/>
      <c r="B191" s="107" t="s">
        <v>0</v>
      </c>
      <c r="C191" s="97" t="s">
        <v>178</v>
      </c>
      <c r="D191" s="98"/>
      <c r="E191" s="98"/>
      <c r="F191" s="98"/>
      <c r="G191" s="99"/>
      <c r="H191" s="25">
        <v>466612</v>
      </c>
      <c r="I191" s="26">
        <v>157646</v>
      </c>
      <c r="J191" s="27">
        <v>33.79</v>
      </c>
      <c r="K191" s="43">
        <v>153175</v>
      </c>
      <c r="L191" s="25">
        <f t="shared" ref="L191:L197" si="7">K191-I191</f>
        <v>-4471</v>
      </c>
      <c r="M191" s="84" t="s">
        <v>510</v>
      </c>
    </row>
    <row r="192" spans="1:15" ht="12.75" customHeight="1" x14ac:dyDescent="0.25">
      <c r="A192" s="31"/>
      <c r="B192" s="107"/>
      <c r="C192" s="97" t="s">
        <v>179</v>
      </c>
      <c r="D192" s="98"/>
      <c r="E192" s="98"/>
      <c r="F192" s="98"/>
      <c r="G192" s="99"/>
      <c r="H192" s="25">
        <v>75680</v>
      </c>
      <c r="I192" s="26">
        <v>20416</v>
      </c>
      <c r="J192" s="27">
        <v>26.98</v>
      </c>
      <c r="K192" s="43">
        <v>19500</v>
      </c>
      <c r="L192" s="25">
        <f t="shared" si="7"/>
        <v>-916</v>
      </c>
      <c r="M192" s="85"/>
    </row>
    <row r="193" spans="1:14" ht="65.25" customHeight="1" x14ac:dyDescent="0.25">
      <c r="A193" s="31"/>
      <c r="B193" s="107"/>
      <c r="C193" s="97" t="s">
        <v>180</v>
      </c>
      <c r="D193" s="98"/>
      <c r="E193" s="98"/>
      <c r="F193" s="98"/>
      <c r="G193" s="99"/>
      <c r="H193" s="25">
        <v>17708</v>
      </c>
      <c r="I193" s="26">
        <v>0</v>
      </c>
      <c r="J193" s="27">
        <v>0</v>
      </c>
      <c r="K193" s="43">
        <v>8854</v>
      </c>
      <c r="L193" s="25">
        <f t="shared" si="7"/>
        <v>8854</v>
      </c>
      <c r="M193" s="28" t="s">
        <v>445</v>
      </c>
    </row>
    <row r="194" spans="1:14" ht="200.25" customHeight="1" x14ac:dyDescent="0.25">
      <c r="A194" s="31"/>
      <c r="B194" s="107"/>
      <c r="C194" s="97" t="s">
        <v>181</v>
      </c>
      <c r="D194" s="98"/>
      <c r="E194" s="98"/>
      <c r="F194" s="98"/>
      <c r="G194" s="99"/>
      <c r="H194" s="25">
        <v>1604234</v>
      </c>
      <c r="I194" s="26">
        <v>316626</v>
      </c>
      <c r="J194" s="27">
        <v>19.739999999999998</v>
      </c>
      <c r="K194" s="43">
        <v>357539</v>
      </c>
      <c r="L194" s="25">
        <f t="shared" si="7"/>
        <v>40913</v>
      </c>
      <c r="M194" s="28" t="s">
        <v>448</v>
      </c>
    </row>
    <row r="195" spans="1:14" ht="24" customHeight="1" x14ac:dyDescent="0.25">
      <c r="A195" s="31"/>
      <c r="B195" s="107"/>
      <c r="C195" s="97" t="s">
        <v>182</v>
      </c>
      <c r="D195" s="98"/>
      <c r="E195" s="98"/>
      <c r="F195" s="98"/>
      <c r="G195" s="99"/>
      <c r="H195" s="25">
        <v>26580</v>
      </c>
      <c r="I195" s="26">
        <v>2129</v>
      </c>
      <c r="J195" s="27">
        <v>8.01</v>
      </c>
      <c r="K195" s="43">
        <v>2671</v>
      </c>
      <c r="L195" s="25">
        <f t="shared" si="7"/>
        <v>542</v>
      </c>
      <c r="M195" s="30"/>
    </row>
    <row r="196" spans="1:14" ht="12.95" customHeight="1" x14ac:dyDescent="0.25">
      <c r="A196" s="31"/>
      <c r="B196" s="107"/>
      <c r="C196" s="97" t="s">
        <v>183</v>
      </c>
      <c r="D196" s="98"/>
      <c r="E196" s="98"/>
      <c r="F196" s="98"/>
      <c r="G196" s="99"/>
      <c r="H196" s="25">
        <v>70000</v>
      </c>
      <c r="I196" s="26">
        <v>0</v>
      </c>
      <c r="J196" s="27">
        <v>0</v>
      </c>
      <c r="K196" s="43">
        <v>0</v>
      </c>
      <c r="L196" s="25">
        <f t="shared" si="7"/>
        <v>0</v>
      </c>
      <c r="M196" s="30"/>
    </row>
    <row r="197" spans="1:14" ht="34.5" customHeight="1" x14ac:dyDescent="0.25">
      <c r="A197" s="31"/>
      <c r="B197" s="107"/>
      <c r="C197" s="97" t="s">
        <v>184</v>
      </c>
      <c r="D197" s="98"/>
      <c r="E197" s="98"/>
      <c r="F197" s="98"/>
      <c r="G197" s="99"/>
      <c r="H197" s="25">
        <v>49004</v>
      </c>
      <c r="I197" s="26">
        <v>1051</v>
      </c>
      <c r="J197" s="27">
        <v>2.14</v>
      </c>
      <c r="K197" s="43">
        <v>5413</v>
      </c>
      <c r="L197" s="25">
        <f t="shared" si="7"/>
        <v>4362</v>
      </c>
      <c r="M197" s="28" t="s">
        <v>498</v>
      </c>
    </row>
    <row r="198" spans="1:14" ht="12.95" customHeight="1" x14ac:dyDescent="0.25">
      <c r="A198" s="31"/>
      <c r="B198" s="104" t="s">
        <v>185</v>
      </c>
      <c r="C198" s="105"/>
      <c r="D198" s="105"/>
      <c r="E198" s="105"/>
      <c r="F198" s="105"/>
      <c r="G198" s="106"/>
      <c r="H198" s="21">
        <v>1306894</v>
      </c>
      <c r="I198" s="22">
        <v>253733</v>
      </c>
      <c r="J198" s="23">
        <v>19.41</v>
      </c>
      <c r="K198" s="49">
        <f>SUM(K199:K202)</f>
        <v>253772</v>
      </c>
      <c r="L198" s="50">
        <f>SUM(L199:L202)</f>
        <v>38</v>
      </c>
      <c r="M198" s="24"/>
    </row>
    <row r="199" spans="1:14" ht="12.95" customHeight="1" x14ac:dyDescent="0.25">
      <c r="A199" s="31"/>
      <c r="B199" s="33" t="s">
        <v>0</v>
      </c>
      <c r="C199" s="97" t="s">
        <v>186</v>
      </c>
      <c r="D199" s="98"/>
      <c r="E199" s="98"/>
      <c r="F199" s="98"/>
      <c r="G199" s="99"/>
      <c r="H199" s="25">
        <v>895384</v>
      </c>
      <c r="I199" s="26">
        <v>206141</v>
      </c>
      <c r="J199" s="27">
        <v>23.02</v>
      </c>
      <c r="K199" s="43">
        <v>206142</v>
      </c>
      <c r="L199" s="25">
        <f>K199-I199</f>
        <v>1</v>
      </c>
      <c r="M199" s="30"/>
    </row>
    <row r="200" spans="1:14" ht="24.75" customHeight="1" x14ac:dyDescent="0.25">
      <c r="A200" s="31"/>
      <c r="B200" s="55"/>
      <c r="C200" s="97" t="s">
        <v>187</v>
      </c>
      <c r="D200" s="98"/>
      <c r="E200" s="98"/>
      <c r="F200" s="98"/>
      <c r="G200" s="99"/>
      <c r="H200" s="25">
        <v>17000</v>
      </c>
      <c r="I200" s="26">
        <v>0</v>
      </c>
      <c r="J200" s="27">
        <v>0</v>
      </c>
      <c r="K200" s="43">
        <v>0</v>
      </c>
      <c r="L200" s="25">
        <f>K200-I200</f>
        <v>0</v>
      </c>
      <c r="M200" s="30"/>
    </row>
    <row r="201" spans="1:14" ht="12.95" customHeight="1" x14ac:dyDescent="0.25">
      <c r="A201" s="56"/>
      <c r="B201" s="57"/>
      <c r="C201" s="108" t="s">
        <v>188</v>
      </c>
      <c r="D201" s="109"/>
      <c r="E201" s="109"/>
      <c r="F201" s="109"/>
      <c r="G201" s="110"/>
      <c r="H201" s="34">
        <v>7500</v>
      </c>
      <c r="I201" s="35">
        <v>736</v>
      </c>
      <c r="J201" s="36">
        <v>9.81</v>
      </c>
      <c r="K201" s="64">
        <v>736</v>
      </c>
      <c r="L201" s="34">
        <f>K201-I201</f>
        <v>0</v>
      </c>
      <c r="M201" s="59"/>
    </row>
    <row r="202" spans="1:14" ht="26.25" customHeight="1" x14ac:dyDescent="0.25">
      <c r="A202" s="31"/>
      <c r="B202" s="38"/>
      <c r="C202" s="111" t="s">
        <v>189</v>
      </c>
      <c r="D202" s="112"/>
      <c r="E202" s="112"/>
      <c r="F202" s="112"/>
      <c r="G202" s="113"/>
      <c r="H202" s="39">
        <v>387010</v>
      </c>
      <c r="I202" s="40">
        <v>46857</v>
      </c>
      <c r="J202" s="41">
        <v>12.11</v>
      </c>
      <c r="K202" s="65">
        <v>46894</v>
      </c>
      <c r="L202" s="39">
        <f>K202-I202</f>
        <v>37</v>
      </c>
      <c r="M202" s="42"/>
    </row>
    <row r="203" spans="1:14" ht="12.95" customHeight="1" x14ac:dyDescent="0.25">
      <c r="A203" s="31"/>
      <c r="B203" s="104" t="s">
        <v>190</v>
      </c>
      <c r="C203" s="105"/>
      <c r="D203" s="105"/>
      <c r="E203" s="105"/>
      <c r="F203" s="105"/>
      <c r="G203" s="106"/>
      <c r="H203" s="21">
        <v>73820822</v>
      </c>
      <c r="I203" s="22">
        <v>16109988</v>
      </c>
      <c r="J203" s="23">
        <v>21.82</v>
      </c>
      <c r="K203" s="49">
        <f>SUM(K204:K221)</f>
        <v>18882915</v>
      </c>
      <c r="L203" s="50">
        <f>SUM(L204:L221)</f>
        <v>2772928</v>
      </c>
      <c r="M203" s="24"/>
    </row>
    <row r="204" spans="1:14" ht="324" x14ac:dyDescent="0.25">
      <c r="A204" s="31"/>
      <c r="B204" s="107"/>
      <c r="C204" s="97" t="s">
        <v>191</v>
      </c>
      <c r="D204" s="98"/>
      <c r="E204" s="98"/>
      <c r="F204" s="98"/>
      <c r="G204" s="99"/>
      <c r="H204" s="25">
        <v>23712445</v>
      </c>
      <c r="I204" s="26">
        <v>4097528</v>
      </c>
      <c r="J204" s="27">
        <v>17.28</v>
      </c>
      <c r="K204" s="43">
        <v>6408131</v>
      </c>
      <c r="L204" s="25">
        <f t="shared" ref="L204:L221" si="8">K204-I204</f>
        <v>2310603</v>
      </c>
      <c r="M204" s="66" t="s">
        <v>507</v>
      </c>
      <c r="N204" s="67"/>
    </row>
    <row r="205" spans="1:14" ht="57" x14ac:dyDescent="0.25">
      <c r="A205" s="31"/>
      <c r="B205" s="107"/>
      <c r="C205" s="97" t="s">
        <v>192</v>
      </c>
      <c r="D205" s="98"/>
      <c r="E205" s="98"/>
      <c r="F205" s="98"/>
      <c r="G205" s="99"/>
      <c r="H205" s="25">
        <v>1049145</v>
      </c>
      <c r="I205" s="26">
        <v>366</v>
      </c>
      <c r="J205" s="27">
        <v>0.03</v>
      </c>
      <c r="K205" s="43">
        <v>2017</v>
      </c>
      <c r="L205" s="25">
        <f t="shared" si="8"/>
        <v>1651</v>
      </c>
      <c r="M205" s="28" t="s">
        <v>463</v>
      </c>
    </row>
    <row r="206" spans="1:14" ht="61.5" customHeight="1" x14ac:dyDescent="0.25">
      <c r="A206" s="31"/>
      <c r="B206" s="107"/>
      <c r="C206" s="97" t="s">
        <v>193</v>
      </c>
      <c r="D206" s="98"/>
      <c r="E206" s="98"/>
      <c r="F206" s="98"/>
      <c r="G206" s="99"/>
      <c r="H206" s="25">
        <v>315679</v>
      </c>
      <c r="I206" s="26">
        <v>55175</v>
      </c>
      <c r="J206" s="27">
        <v>17.48</v>
      </c>
      <c r="K206" s="43">
        <v>42548</v>
      </c>
      <c r="L206" s="25">
        <f t="shared" si="8"/>
        <v>-12627</v>
      </c>
      <c r="M206" s="28" t="s">
        <v>477</v>
      </c>
    </row>
    <row r="207" spans="1:14" ht="46.5" customHeight="1" x14ac:dyDescent="0.25">
      <c r="A207" s="31"/>
      <c r="B207" s="107"/>
      <c r="C207" s="97" t="s">
        <v>178</v>
      </c>
      <c r="D207" s="98"/>
      <c r="E207" s="98"/>
      <c r="F207" s="98"/>
      <c r="G207" s="99"/>
      <c r="H207" s="25">
        <v>27669899</v>
      </c>
      <c r="I207" s="26">
        <v>8400990</v>
      </c>
      <c r="J207" s="27">
        <v>30.36</v>
      </c>
      <c r="K207" s="43">
        <v>8227879</v>
      </c>
      <c r="L207" s="25">
        <f t="shared" si="8"/>
        <v>-173111</v>
      </c>
      <c r="M207" s="28" t="s">
        <v>510</v>
      </c>
    </row>
    <row r="208" spans="1:14" ht="133.5" customHeight="1" x14ac:dyDescent="0.25">
      <c r="A208" s="31"/>
      <c r="B208" s="107"/>
      <c r="C208" s="97" t="s">
        <v>179</v>
      </c>
      <c r="D208" s="98"/>
      <c r="E208" s="98"/>
      <c r="F208" s="98"/>
      <c r="G208" s="99"/>
      <c r="H208" s="25">
        <v>5434368</v>
      </c>
      <c r="I208" s="26">
        <v>1187134</v>
      </c>
      <c r="J208" s="27">
        <v>21.84</v>
      </c>
      <c r="K208" s="43">
        <v>1280997</v>
      </c>
      <c r="L208" s="25">
        <f t="shared" si="8"/>
        <v>93863</v>
      </c>
      <c r="M208" s="28" t="s">
        <v>447</v>
      </c>
    </row>
    <row r="209" spans="1:14" ht="61.5" customHeight="1" x14ac:dyDescent="0.25">
      <c r="A209" s="31"/>
      <c r="B209" s="107"/>
      <c r="C209" s="97" t="s">
        <v>180</v>
      </c>
      <c r="D209" s="98"/>
      <c r="E209" s="98"/>
      <c r="F209" s="98"/>
      <c r="G209" s="99"/>
      <c r="H209" s="25">
        <v>907208</v>
      </c>
      <c r="I209" s="26">
        <v>0</v>
      </c>
      <c r="J209" s="27">
        <v>0</v>
      </c>
      <c r="K209" s="43">
        <v>453604</v>
      </c>
      <c r="L209" s="25">
        <f t="shared" si="8"/>
        <v>453604</v>
      </c>
      <c r="M209" s="28" t="s">
        <v>445</v>
      </c>
    </row>
    <row r="210" spans="1:14" ht="28.5" x14ac:dyDescent="0.25">
      <c r="A210" s="103" t="s">
        <v>0</v>
      </c>
      <c r="B210" s="107"/>
      <c r="C210" s="97" t="s">
        <v>194</v>
      </c>
      <c r="D210" s="98"/>
      <c r="E210" s="98"/>
      <c r="F210" s="98"/>
      <c r="G210" s="99"/>
      <c r="H210" s="25">
        <v>443000</v>
      </c>
      <c r="I210" s="26">
        <v>45727</v>
      </c>
      <c r="J210" s="27">
        <v>10.32</v>
      </c>
      <c r="K210" s="43">
        <v>57466</v>
      </c>
      <c r="L210" s="25">
        <f t="shared" si="8"/>
        <v>11739</v>
      </c>
      <c r="M210" s="28" t="s">
        <v>446</v>
      </c>
    </row>
    <row r="211" spans="1:14" ht="131.25" customHeight="1" x14ac:dyDescent="0.25">
      <c r="A211" s="103"/>
      <c r="B211" s="107"/>
      <c r="C211" s="97" t="s">
        <v>195</v>
      </c>
      <c r="D211" s="98"/>
      <c r="E211" s="98"/>
      <c r="F211" s="98"/>
      <c r="G211" s="99"/>
      <c r="H211" s="25">
        <v>5160895</v>
      </c>
      <c r="I211" s="26">
        <v>779030</v>
      </c>
      <c r="J211" s="27">
        <v>15.1</v>
      </c>
      <c r="K211" s="43">
        <v>890096</v>
      </c>
      <c r="L211" s="25">
        <f t="shared" si="8"/>
        <v>111066</v>
      </c>
      <c r="M211" s="28" t="s">
        <v>478</v>
      </c>
    </row>
    <row r="212" spans="1:14" ht="57.75" customHeight="1" x14ac:dyDescent="0.25">
      <c r="A212" s="103"/>
      <c r="B212" s="107"/>
      <c r="C212" s="97" t="s">
        <v>196</v>
      </c>
      <c r="D212" s="98"/>
      <c r="E212" s="98"/>
      <c r="F212" s="98"/>
      <c r="G212" s="99"/>
      <c r="H212" s="25">
        <v>5951914</v>
      </c>
      <c r="I212" s="26">
        <v>1254824</v>
      </c>
      <c r="J212" s="27">
        <v>21.08</v>
      </c>
      <c r="K212" s="43">
        <v>1223274</v>
      </c>
      <c r="L212" s="25">
        <f t="shared" si="8"/>
        <v>-31550</v>
      </c>
      <c r="M212" s="28" t="s">
        <v>429</v>
      </c>
    </row>
    <row r="213" spans="1:14" ht="24" customHeight="1" x14ac:dyDescent="0.25">
      <c r="A213" s="103"/>
      <c r="B213" s="107"/>
      <c r="C213" s="97" t="s">
        <v>197</v>
      </c>
      <c r="D213" s="98"/>
      <c r="E213" s="98"/>
      <c r="F213" s="98"/>
      <c r="G213" s="99"/>
      <c r="H213" s="25">
        <v>582606</v>
      </c>
      <c r="I213" s="26">
        <v>124206</v>
      </c>
      <c r="J213" s="27">
        <v>21.32</v>
      </c>
      <c r="K213" s="43">
        <v>124022</v>
      </c>
      <c r="L213" s="25">
        <f t="shared" si="8"/>
        <v>-184</v>
      </c>
      <c r="M213" s="30"/>
    </row>
    <row r="214" spans="1:14" ht="96.75" customHeight="1" x14ac:dyDescent="0.25">
      <c r="A214" s="103"/>
      <c r="B214" s="107"/>
      <c r="C214" s="97" t="s">
        <v>198</v>
      </c>
      <c r="D214" s="98"/>
      <c r="E214" s="98"/>
      <c r="F214" s="98"/>
      <c r="G214" s="99"/>
      <c r="H214" s="25">
        <v>660000</v>
      </c>
      <c r="I214" s="26">
        <v>103389</v>
      </c>
      <c r="J214" s="27">
        <v>15.66</v>
      </c>
      <c r="K214" s="43">
        <v>106763</v>
      </c>
      <c r="L214" s="25">
        <f t="shared" si="8"/>
        <v>3374</v>
      </c>
      <c r="M214" s="66" t="s">
        <v>449</v>
      </c>
    </row>
    <row r="215" spans="1:14" ht="34.5" customHeight="1" x14ac:dyDescent="0.25">
      <c r="A215" s="103"/>
      <c r="B215" s="107"/>
      <c r="C215" s="97" t="s">
        <v>199</v>
      </c>
      <c r="D215" s="98"/>
      <c r="E215" s="98"/>
      <c r="F215" s="98"/>
      <c r="G215" s="99"/>
      <c r="H215" s="25">
        <v>9000</v>
      </c>
      <c r="I215" s="26">
        <v>914</v>
      </c>
      <c r="J215" s="27">
        <v>10.16</v>
      </c>
      <c r="K215" s="43">
        <v>2914</v>
      </c>
      <c r="L215" s="25">
        <f t="shared" si="8"/>
        <v>2000</v>
      </c>
      <c r="M215" s="28" t="s">
        <v>464</v>
      </c>
    </row>
    <row r="216" spans="1:14" ht="204" customHeight="1" x14ac:dyDescent="0.25">
      <c r="A216" s="103"/>
      <c r="B216" s="107"/>
      <c r="C216" s="97" t="s">
        <v>200</v>
      </c>
      <c r="D216" s="98"/>
      <c r="E216" s="98"/>
      <c r="F216" s="98"/>
      <c r="G216" s="99"/>
      <c r="H216" s="25">
        <v>118810</v>
      </c>
      <c r="I216" s="26">
        <v>46055</v>
      </c>
      <c r="J216" s="27">
        <v>38.76</v>
      </c>
      <c r="K216" s="43">
        <v>48555</v>
      </c>
      <c r="L216" s="25">
        <f t="shared" si="8"/>
        <v>2500</v>
      </c>
      <c r="M216" s="28" t="s">
        <v>506</v>
      </c>
      <c r="N216" s="67"/>
    </row>
    <row r="217" spans="1:14" ht="14.25" customHeight="1" x14ac:dyDescent="0.25">
      <c r="A217" s="103"/>
      <c r="B217" s="107"/>
      <c r="C217" s="97" t="s">
        <v>201</v>
      </c>
      <c r="D217" s="98"/>
      <c r="E217" s="98"/>
      <c r="F217" s="98"/>
      <c r="G217" s="99"/>
      <c r="H217" s="25">
        <v>74000</v>
      </c>
      <c r="I217" s="26">
        <v>2511</v>
      </c>
      <c r="J217" s="27">
        <v>3.39</v>
      </c>
      <c r="K217" s="43">
        <v>2511</v>
      </c>
      <c r="L217" s="25">
        <f t="shared" si="8"/>
        <v>0</v>
      </c>
      <c r="M217" s="30"/>
    </row>
    <row r="218" spans="1:14" x14ac:dyDescent="0.25">
      <c r="A218" s="103"/>
      <c r="B218" s="107"/>
      <c r="C218" s="97" t="s">
        <v>82</v>
      </c>
      <c r="D218" s="98"/>
      <c r="E218" s="98"/>
      <c r="F218" s="98"/>
      <c r="G218" s="99"/>
      <c r="H218" s="25">
        <v>2853</v>
      </c>
      <c r="I218" s="26">
        <v>2853</v>
      </c>
      <c r="J218" s="27">
        <v>99.99</v>
      </c>
      <c r="K218" s="43">
        <v>2853</v>
      </c>
      <c r="L218" s="25">
        <f t="shared" si="8"/>
        <v>0</v>
      </c>
      <c r="M218" s="30"/>
    </row>
    <row r="219" spans="1:14" ht="12.95" customHeight="1" x14ac:dyDescent="0.25">
      <c r="A219" s="103"/>
      <c r="B219" s="107"/>
      <c r="C219" s="97" t="s">
        <v>202</v>
      </c>
      <c r="D219" s="98"/>
      <c r="E219" s="98"/>
      <c r="F219" s="98"/>
      <c r="G219" s="99"/>
      <c r="H219" s="25">
        <v>480000</v>
      </c>
      <c r="I219" s="26">
        <v>9285</v>
      </c>
      <c r="J219" s="27">
        <v>1.93</v>
      </c>
      <c r="K219" s="43">
        <v>9285</v>
      </c>
      <c r="L219" s="25">
        <f t="shared" si="8"/>
        <v>0</v>
      </c>
      <c r="M219" s="30"/>
    </row>
    <row r="220" spans="1:14" ht="27" customHeight="1" x14ac:dyDescent="0.25">
      <c r="A220" s="103"/>
      <c r="B220" s="107"/>
      <c r="C220" s="97" t="s">
        <v>203</v>
      </c>
      <c r="D220" s="98"/>
      <c r="E220" s="98"/>
      <c r="F220" s="98"/>
      <c r="G220" s="99"/>
      <c r="H220" s="25">
        <v>949000</v>
      </c>
      <c r="I220" s="26">
        <v>0</v>
      </c>
      <c r="J220" s="27">
        <v>0</v>
      </c>
      <c r="K220" s="43">
        <v>0</v>
      </c>
      <c r="L220" s="25">
        <f t="shared" si="8"/>
        <v>0</v>
      </c>
      <c r="M220" s="30"/>
    </row>
    <row r="221" spans="1:14" ht="24" customHeight="1" x14ac:dyDescent="0.25">
      <c r="A221" s="103"/>
      <c r="B221" s="107"/>
      <c r="C221" s="97" t="s">
        <v>204</v>
      </c>
      <c r="D221" s="98"/>
      <c r="E221" s="98"/>
      <c r="F221" s="98"/>
      <c r="G221" s="99"/>
      <c r="H221" s="25">
        <v>300000</v>
      </c>
      <c r="I221" s="26">
        <v>0</v>
      </c>
      <c r="J221" s="27">
        <v>0</v>
      </c>
      <c r="K221" s="43">
        <v>0</v>
      </c>
      <c r="L221" s="25">
        <f t="shared" si="8"/>
        <v>0</v>
      </c>
      <c r="M221" s="30"/>
    </row>
    <row r="222" spans="1:14" ht="24" customHeight="1" x14ac:dyDescent="0.25">
      <c r="A222" s="31" t="s">
        <v>0</v>
      </c>
      <c r="B222" s="104" t="s">
        <v>205</v>
      </c>
      <c r="C222" s="105"/>
      <c r="D222" s="105"/>
      <c r="E222" s="105"/>
      <c r="F222" s="105"/>
      <c r="G222" s="106"/>
      <c r="H222" s="21">
        <v>1001254</v>
      </c>
      <c r="I222" s="22">
        <v>308825</v>
      </c>
      <c r="J222" s="23">
        <v>30.84</v>
      </c>
      <c r="K222" s="49">
        <f>K223</f>
        <v>319243</v>
      </c>
      <c r="L222" s="50">
        <f>L223</f>
        <v>10418</v>
      </c>
      <c r="M222" s="24"/>
    </row>
    <row r="223" spans="1:14" ht="44.25" customHeight="1" x14ac:dyDescent="0.25">
      <c r="A223" s="31"/>
      <c r="B223" s="32" t="s">
        <v>0</v>
      </c>
      <c r="C223" s="97" t="s">
        <v>206</v>
      </c>
      <c r="D223" s="98"/>
      <c r="E223" s="98"/>
      <c r="F223" s="98"/>
      <c r="G223" s="99"/>
      <c r="H223" s="25">
        <v>1001254</v>
      </c>
      <c r="I223" s="26">
        <v>308825</v>
      </c>
      <c r="J223" s="27">
        <v>30.84</v>
      </c>
      <c r="K223" s="43">
        <v>319243</v>
      </c>
      <c r="L223" s="25">
        <f>K223-I223</f>
        <v>10418</v>
      </c>
      <c r="M223" s="68" t="s">
        <v>479</v>
      </c>
    </row>
    <row r="224" spans="1:14" ht="15.75" customHeight="1" x14ac:dyDescent="0.25">
      <c r="A224" s="31"/>
      <c r="B224" s="104" t="s">
        <v>207</v>
      </c>
      <c r="C224" s="105"/>
      <c r="D224" s="105"/>
      <c r="E224" s="105"/>
      <c r="F224" s="105"/>
      <c r="G224" s="106"/>
      <c r="H224" s="21">
        <v>489440</v>
      </c>
      <c r="I224" s="22">
        <v>95798</v>
      </c>
      <c r="J224" s="23">
        <v>19.57</v>
      </c>
      <c r="K224" s="49">
        <f>K225</f>
        <v>91942</v>
      </c>
      <c r="L224" s="50">
        <f>L225</f>
        <v>-3856</v>
      </c>
      <c r="M224" s="24"/>
    </row>
    <row r="225" spans="1:13" ht="44.25" customHeight="1" x14ac:dyDescent="0.25">
      <c r="A225" s="31"/>
      <c r="B225" s="32" t="s">
        <v>0</v>
      </c>
      <c r="C225" s="97" t="s">
        <v>208</v>
      </c>
      <c r="D225" s="98"/>
      <c r="E225" s="98"/>
      <c r="F225" s="98"/>
      <c r="G225" s="99"/>
      <c r="H225" s="25">
        <v>489440</v>
      </c>
      <c r="I225" s="26">
        <v>95798</v>
      </c>
      <c r="J225" s="27">
        <v>19.57</v>
      </c>
      <c r="K225" s="43">
        <v>91942</v>
      </c>
      <c r="L225" s="25">
        <f>K225-I225</f>
        <v>-3856</v>
      </c>
      <c r="M225" s="28" t="s">
        <v>465</v>
      </c>
    </row>
    <row r="226" spans="1:13" ht="15.75" customHeight="1" x14ac:dyDescent="0.25">
      <c r="A226" s="31"/>
      <c r="B226" s="104" t="s">
        <v>209</v>
      </c>
      <c r="C226" s="105"/>
      <c r="D226" s="105"/>
      <c r="E226" s="105"/>
      <c r="F226" s="105"/>
      <c r="G226" s="106"/>
      <c r="H226" s="21">
        <v>2528062</v>
      </c>
      <c r="I226" s="22">
        <v>47415</v>
      </c>
      <c r="J226" s="23">
        <v>1.88</v>
      </c>
      <c r="K226" s="49">
        <f>SUM(K227:K229)</f>
        <v>114393</v>
      </c>
      <c r="L226" s="50">
        <f>SUM(L227:L229)</f>
        <v>66978</v>
      </c>
      <c r="M226" s="24"/>
    </row>
    <row r="227" spans="1:13" ht="45.75" customHeight="1" x14ac:dyDescent="0.25">
      <c r="A227" s="31"/>
      <c r="B227" s="33"/>
      <c r="C227" s="97" t="s">
        <v>210</v>
      </c>
      <c r="D227" s="98"/>
      <c r="E227" s="98"/>
      <c r="F227" s="98"/>
      <c r="G227" s="99"/>
      <c r="H227" s="25">
        <v>188206</v>
      </c>
      <c r="I227" s="26">
        <v>9670</v>
      </c>
      <c r="J227" s="27">
        <v>5.14</v>
      </c>
      <c r="K227" s="43">
        <v>8427</v>
      </c>
      <c r="L227" s="25">
        <f>K227-I227</f>
        <v>-1243</v>
      </c>
      <c r="M227" s="28" t="s">
        <v>499</v>
      </c>
    </row>
    <row r="228" spans="1:13" ht="58.5" customHeight="1" x14ac:dyDescent="0.25">
      <c r="A228" s="56"/>
      <c r="B228" s="57"/>
      <c r="C228" s="108" t="s">
        <v>211</v>
      </c>
      <c r="D228" s="109"/>
      <c r="E228" s="109"/>
      <c r="F228" s="109"/>
      <c r="G228" s="110"/>
      <c r="H228" s="34">
        <v>2328856</v>
      </c>
      <c r="I228" s="35">
        <v>37745</v>
      </c>
      <c r="J228" s="36">
        <v>1.62</v>
      </c>
      <c r="K228" s="64">
        <v>105966</v>
      </c>
      <c r="L228" s="34">
        <f>K228-I228</f>
        <v>68221</v>
      </c>
      <c r="M228" s="37" t="s">
        <v>441</v>
      </c>
    </row>
    <row r="229" spans="1:13" x14ac:dyDescent="0.25">
      <c r="A229" s="31"/>
      <c r="B229" s="38"/>
      <c r="C229" s="111" t="s">
        <v>212</v>
      </c>
      <c r="D229" s="112"/>
      <c r="E229" s="112"/>
      <c r="F229" s="112"/>
      <c r="G229" s="113"/>
      <c r="H229" s="39">
        <v>11000</v>
      </c>
      <c r="I229" s="40">
        <v>0</v>
      </c>
      <c r="J229" s="41">
        <v>0</v>
      </c>
      <c r="K229" s="65">
        <v>0</v>
      </c>
      <c r="L229" s="39">
        <f>K229-I229</f>
        <v>0</v>
      </c>
      <c r="M229" s="42"/>
    </row>
    <row r="230" spans="1:13" ht="16.5" customHeight="1" x14ac:dyDescent="0.25">
      <c r="A230" s="31"/>
      <c r="B230" s="104" t="s">
        <v>213</v>
      </c>
      <c r="C230" s="105"/>
      <c r="D230" s="105"/>
      <c r="E230" s="105"/>
      <c r="F230" s="105"/>
      <c r="G230" s="106"/>
      <c r="H230" s="21">
        <v>1943342</v>
      </c>
      <c r="I230" s="22">
        <v>249393</v>
      </c>
      <c r="J230" s="23">
        <v>12.83</v>
      </c>
      <c r="K230" s="22">
        <f>SUM(K231:K242)</f>
        <v>239871</v>
      </c>
      <c r="L230" s="21">
        <f>SUM(L231:L242)</f>
        <v>-9523</v>
      </c>
      <c r="M230" s="24"/>
    </row>
    <row r="231" spans="1:13" ht="24.2" customHeight="1" x14ac:dyDescent="0.25">
      <c r="A231" s="31"/>
      <c r="B231" s="32" t="s">
        <v>0</v>
      </c>
      <c r="C231" s="97" t="s">
        <v>214</v>
      </c>
      <c r="D231" s="98"/>
      <c r="E231" s="98"/>
      <c r="F231" s="98"/>
      <c r="G231" s="99"/>
      <c r="H231" s="25">
        <v>79000</v>
      </c>
      <c r="I231" s="26">
        <v>11656</v>
      </c>
      <c r="J231" s="27">
        <v>14.75</v>
      </c>
      <c r="K231" s="26">
        <v>11868</v>
      </c>
      <c r="L231" s="25">
        <f t="shared" ref="L231:L242" si="9">K231-I231</f>
        <v>212</v>
      </c>
      <c r="M231" s="30"/>
    </row>
    <row r="232" spans="1:13" ht="12.95" customHeight="1" x14ac:dyDescent="0.25">
      <c r="A232" s="103" t="s">
        <v>0</v>
      </c>
      <c r="B232" s="107"/>
      <c r="C232" s="97" t="s">
        <v>215</v>
      </c>
      <c r="D232" s="98"/>
      <c r="E232" s="98"/>
      <c r="F232" s="98"/>
      <c r="G232" s="99"/>
      <c r="H232" s="25">
        <v>270298</v>
      </c>
      <c r="I232" s="26">
        <v>27362</v>
      </c>
      <c r="J232" s="27">
        <v>10.119999999999999</v>
      </c>
      <c r="K232" s="26">
        <v>27341</v>
      </c>
      <c r="L232" s="25">
        <f t="shared" si="9"/>
        <v>-21</v>
      </c>
      <c r="M232" s="30"/>
    </row>
    <row r="233" spans="1:13" ht="12.95" customHeight="1" x14ac:dyDescent="0.25">
      <c r="A233" s="103"/>
      <c r="B233" s="107"/>
      <c r="C233" s="97" t="s">
        <v>216</v>
      </c>
      <c r="D233" s="98"/>
      <c r="E233" s="98"/>
      <c r="F233" s="98"/>
      <c r="G233" s="99"/>
      <c r="H233" s="25">
        <v>54000</v>
      </c>
      <c r="I233" s="26">
        <v>2862</v>
      </c>
      <c r="J233" s="27">
        <v>5.3</v>
      </c>
      <c r="K233" s="26">
        <v>2862</v>
      </c>
      <c r="L233" s="25">
        <f t="shared" si="9"/>
        <v>0</v>
      </c>
      <c r="M233" s="30"/>
    </row>
    <row r="234" spans="1:13" ht="12.95" customHeight="1" x14ac:dyDescent="0.25">
      <c r="A234" s="103"/>
      <c r="B234" s="107"/>
      <c r="C234" s="97" t="s">
        <v>217</v>
      </c>
      <c r="D234" s="98"/>
      <c r="E234" s="98"/>
      <c r="F234" s="98"/>
      <c r="G234" s="99"/>
      <c r="H234" s="25">
        <v>131000</v>
      </c>
      <c r="I234" s="26">
        <v>7288</v>
      </c>
      <c r="J234" s="27">
        <v>5.56</v>
      </c>
      <c r="K234" s="26">
        <v>7288</v>
      </c>
      <c r="L234" s="25">
        <f t="shared" si="9"/>
        <v>0</v>
      </c>
      <c r="M234" s="30"/>
    </row>
    <row r="235" spans="1:13" ht="24" customHeight="1" x14ac:dyDescent="0.25">
      <c r="A235" s="103"/>
      <c r="B235" s="107"/>
      <c r="C235" s="97" t="s">
        <v>218</v>
      </c>
      <c r="D235" s="98"/>
      <c r="E235" s="98"/>
      <c r="F235" s="98"/>
      <c r="G235" s="99"/>
      <c r="H235" s="25">
        <v>102300</v>
      </c>
      <c r="I235" s="26">
        <v>31318</v>
      </c>
      <c r="J235" s="27">
        <v>30.61</v>
      </c>
      <c r="K235" s="26">
        <v>31060</v>
      </c>
      <c r="L235" s="25">
        <f t="shared" si="9"/>
        <v>-258</v>
      </c>
      <c r="M235" s="30"/>
    </row>
    <row r="236" spans="1:13" ht="24" customHeight="1" x14ac:dyDescent="0.25">
      <c r="A236" s="103"/>
      <c r="B236" s="107"/>
      <c r="C236" s="97" t="s">
        <v>219</v>
      </c>
      <c r="D236" s="98"/>
      <c r="E236" s="98"/>
      <c r="F236" s="98"/>
      <c r="G236" s="99"/>
      <c r="H236" s="25">
        <v>186380</v>
      </c>
      <c r="I236" s="26">
        <v>9902</v>
      </c>
      <c r="J236" s="27">
        <v>5.31</v>
      </c>
      <c r="K236" s="26">
        <v>9902</v>
      </c>
      <c r="L236" s="25">
        <f t="shared" si="9"/>
        <v>0</v>
      </c>
      <c r="M236" s="30"/>
    </row>
    <row r="237" spans="1:13" ht="146.25" customHeight="1" x14ac:dyDescent="0.25">
      <c r="A237" s="103"/>
      <c r="B237" s="107"/>
      <c r="C237" s="97" t="s">
        <v>220</v>
      </c>
      <c r="D237" s="98"/>
      <c r="E237" s="98"/>
      <c r="F237" s="98"/>
      <c r="G237" s="99"/>
      <c r="H237" s="25">
        <v>402500</v>
      </c>
      <c r="I237" s="26">
        <v>31270</v>
      </c>
      <c r="J237" s="27">
        <v>7.77</v>
      </c>
      <c r="K237" s="26">
        <v>25077</v>
      </c>
      <c r="L237" s="25">
        <f t="shared" si="9"/>
        <v>-6193</v>
      </c>
      <c r="M237" s="28" t="s">
        <v>512</v>
      </c>
    </row>
    <row r="238" spans="1:13" ht="47.25" customHeight="1" x14ac:dyDescent="0.25">
      <c r="A238" s="103"/>
      <c r="B238" s="107"/>
      <c r="C238" s="97" t="s">
        <v>428</v>
      </c>
      <c r="D238" s="98"/>
      <c r="E238" s="98"/>
      <c r="F238" s="98"/>
      <c r="G238" s="99"/>
      <c r="H238" s="25">
        <v>40000</v>
      </c>
      <c r="I238" s="26">
        <v>7977</v>
      </c>
      <c r="J238" s="27">
        <v>19.940000000000001</v>
      </c>
      <c r="K238" s="26">
        <v>4720</v>
      </c>
      <c r="L238" s="25">
        <f t="shared" si="9"/>
        <v>-3257</v>
      </c>
      <c r="M238" s="28" t="s">
        <v>480</v>
      </c>
    </row>
    <row r="239" spans="1:13" ht="12.95" customHeight="1" x14ac:dyDescent="0.25">
      <c r="A239" s="103"/>
      <c r="B239" s="107"/>
      <c r="C239" s="97" t="s">
        <v>221</v>
      </c>
      <c r="D239" s="98"/>
      <c r="E239" s="98"/>
      <c r="F239" s="98"/>
      <c r="G239" s="99"/>
      <c r="H239" s="25">
        <v>15000</v>
      </c>
      <c r="I239" s="26">
        <v>0</v>
      </c>
      <c r="J239" s="27">
        <v>0</v>
      </c>
      <c r="K239" s="26">
        <v>0</v>
      </c>
      <c r="L239" s="25">
        <f t="shared" si="9"/>
        <v>0</v>
      </c>
      <c r="M239" s="30"/>
    </row>
    <row r="240" spans="1:13" ht="42.75" customHeight="1" x14ac:dyDescent="0.25">
      <c r="A240" s="103"/>
      <c r="B240" s="107"/>
      <c r="C240" s="97" t="s">
        <v>222</v>
      </c>
      <c r="D240" s="98"/>
      <c r="E240" s="98"/>
      <c r="F240" s="98"/>
      <c r="G240" s="99"/>
      <c r="H240" s="25">
        <v>5244</v>
      </c>
      <c r="I240" s="26">
        <v>0</v>
      </c>
      <c r="J240" s="27">
        <v>0</v>
      </c>
      <c r="K240" s="26">
        <v>0</v>
      </c>
      <c r="L240" s="25">
        <f t="shared" si="9"/>
        <v>0</v>
      </c>
      <c r="M240" s="30"/>
    </row>
    <row r="241" spans="1:15" ht="12.95" customHeight="1" x14ac:dyDescent="0.25">
      <c r="A241" s="103"/>
      <c r="B241" s="107"/>
      <c r="C241" s="97" t="s">
        <v>223</v>
      </c>
      <c r="D241" s="98"/>
      <c r="E241" s="98"/>
      <c r="F241" s="98"/>
      <c r="G241" s="99"/>
      <c r="H241" s="25">
        <v>265000</v>
      </c>
      <c r="I241" s="26">
        <v>92871</v>
      </c>
      <c r="J241" s="27">
        <v>35.049999999999997</v>
      </c>
      <c r="K241" s="26">
        <v>92871</v>
      </c>
      <c r="L241" s="25">
        <f t="shared" si="9"/>
        <v>0</v>
      </c>
      <c r="M241" s="30"/>
    </row>
    <row r="242" spans="1:15" ht="15.75" customHeight="1" x14ac:dyDescent="0.25">
      <c r="A242" s="103"/>
      <c r="B242" s="107"/>
      <c r="C242" s="97" t="s">
        <v>224</v>
      </c>
      <c r="D242" s="98"/>
      <c r="E242" s="98"/>
      <c r="F242" s="98"/>
      <c r="G242" s="99"/>
      <c r="H242" s="25">
        <v>392620</v>
      </c>
      <c r="I242" s="26">
        <v>26888</v>
      </c>
      <c r="J242" s="27">
        <v>6.85</v>
      </c>
      <c r="K242" s="26">
        <v>26882</v>
      </c>
      <c r="L242" s="25">
        <f t="shared" si="9"/>
        <v>-6</v>
      </c>
      <c r="M242" s="30" t="s">
        <v>466</v>
      </c>
    </row>
    <row r="243" spans="1:15" ht="17.25" customHeight="1" x14ac:dyDescent="0.25">
      <c r="A243" s="100" t="s">
        <v>225</v>
      </c>
      <c r="B243" s="101"/>
      <c r="C243" s="101"/>
      <c r="D243" s="101"/>
      <c r="E243" s="101"/>
      <c r="F243" s="101"/>
      <c r="G243" s="102"/>
      <c r="H243" s="16">
        <v>430000</v>
      </c>
      <c r="I243" s="17">
        <v>489</v>
      </c>
      <c r="J243" s="45">
        <v>0.11</v>
      </c>
      <c r="K243" s="17">
        <f>K244+K246+K248+K250+K252</f>
        <v>489</v>
      </c>
      <c r="L243" s="16">
        <f>L244+L246+L248+L250+L252</f>
        <v>0</v>
      </c>
      <c r="M243" s="19"/>
      <c r="N243" s="20"/>
      <c r="O243" s="20"/>
    </row>
    <row r="244" spans="1:15" ht="15" customHeight="1" x14ac:dyDescent="0.25">
      <c r="A244" s="103" t="s">
        <v>0</v>
      </c>
      <c r="B244" s="104" t="s">
        <v>226</v>
      </c>
      <c r="C244" s="105"/>
      <c r="D244" s="105"/>
      <c r="E244" s="105"/>
      <c r="F244" s="105"/>
      <c r="G244" s="106"/>
      <c r="H244" s="21">
        <v>105000</v>
      </c>
      <c r="I244" s="22">
        <v>0</v>
      </c>
      <c r="J244" s="23">
        <v>0</v>
      </c>
      <c r="K244" s="22">
        <f>K245</f>
        <v>0</v>
      </c>
      <c r="L244" s="21">
        <f>L245</f>
        <v>0</v>
      </c>
      <c r="M244" s="24"/>
    </row>
    <row r="245" spans="1:15" ht="19.5" customHeight="1" x14ac:dyDescent="0.25">
      <c r="A245" s="103"/>
      <c r="B245" s="32" t="s">
        <v>0</v>
      </c>
      <c r="C245" s="97" t="s">
        <v>227</v>
      </c>
      <c r="D245" s="98"/>
      <c r="E245" s="98"/>
      <c r="F245" s="98"/>
      <c r="G245" s="99"/>
      <c r="H245" s="25">
        <v>105000</v>
      </c>
      <c r="I245" s="26">
        <v>0</v>
      </c>
      <c r="J245" s="27">
        <v>0</v>
      </c>
      <c r="K245" s="26">
        <v>0</v>
      </c>
      <c r="L245" s="25">
        <f>K245-I245</f>
        <v>0</v>
      </c>
      <c r="M245" s="30"/>
    </row>
    <row r="246" spans="1:15" ht="12.95" customHeight="1" x14ac:dyDescent="0.25">
      <c r="A246" s="103"/>
      <c r="B246" s="104" t="s">
        <v>228</v>
      </c>
      <c r="C246" s="105"/>
      <c r="D246" s="105"/>
      <c r="E246" s="105"/>
      <c r="F246" s="105"/>
      <c r="G246" s="106"/>
      <c r="H246" s="21">
        <v>90000</v>
      </c>
      <c r="I246" s="22">
        <v>0</v>
      </c>
      <c r="J246" s="23">
        <v>0</v>
      </c>
      <c r="K246" s="22">
        <f>K247</f>
        <v>0</v>
      </c>
      <c r="L246" s="21">
        <f>L247</f>
        <v>0</v>
      </c>
      <c r="M246" s="24"/>
    </row>
    <row r="247" spans="1:15" ht="24" customHeight="1" x14ac:dyDescent="0.25">
      <c r="A247" s="103"/>
      <c r="B247" s="32" t="s">
        <v>0</v>
      </c>
      <c r="C247" s="97" t="s">
        <v>227</v>
      </c>
      <c r="D247" s="98"/>
      <c r="E247" s="98"/>
      <c r="F247" s="98"/>
      <c r="G247" s="99"/>
      <c r="H247" s="25">
        <v>90000</v>
      </c>
      <c r="I247" s="26">
        <v>0</v>
      </c>
      <c r="J247" s="27">
        <v>0</v>
      </c>
      <c r="K247" s="26">
        <v>0</v>
      </c>
      <c r="L247" s="25">
        <f>K247-I247</f>
        <v>0</v>
      </c>
      <c r="M247" s="30"/>
    </row>
    <row r="248" spans="1:15" ht="12.95" customHeight="1" x14ac:dyDescent="0.25">
      <c r="A248" s="103"/>
      <c r="B248" s="104" t="s">
        <v>229</v>
      </c>
      <c r="C248" s="105"/>
      <c r="D248" s="105"/>
      <c r="E248" s="105"/>
      <c r="F248" s="105"/>
      <c r="G248" s="106"/>
      <c r="H248" s="21">
        <v>24000</v>
      </c>
      <c r="I248" s="22">
        <v>0</v>
      </c>
      <c r="J248" s="23">
        <v>0</v>
      </c>
      <c r="K248" s="22">
        <f>K249</f>
        <v>0</v>
      </c>
      <c r="L248" s="21">
        <f>L249</f>
        <v>0</v>
      </c>
      <c r="M248" s="24"/>
    </row>
    <row r="249" spans="1:15" ht="24" customHeight="1" x14ac:dyDescent="0.25">
      <c r="A249" s="103"/>
      <c r="B249" s="32" t="s">
        <v>0</v>
      </c>
      <c r="C249" s="97" t="s">
        <v>227</v>
      </c>
      <c r="D249" s="98"/>
      <c r="E249" s="98"/>
      <c r="F249" s="98"/>
      <c r="G249" s="99"/>
      <c r="H249" s="25">
        <v>24000</v>
      </c>
      <c r="I249" s="26">
        <v>0</v>
      </c>
      <c r="J249" s="27">
        <v>0</v>
      </c>
      <c r="K249" s="26">
        <v>0</v>
      </c>
      <c r="L249" s="25">
        <f>K249-I249</f>
        <v>0</v>
      </c>
      <c r="M249" s="30"/>
    </row>
    <row r="250" spans="1:15" ht="12.95" customHeight="1" x14ac:dyDescent="0.25">
      <c r="A250" s="103"/>
      <c r="B250" s="104" t="s">
        <v>230</v>
      </c>
      <c r="C250" s="105"/>
      <c r="D250" s="105"/>
      <c r="E250" s="105"/>
      <c r="F250" s="105"/>
      <c r="G250" s="106"/>
      <c r="H250" s="21">
        <v>150000</v>
      </c>
      <c r="I250" s="22">
        <v>0</v>
      </c>
      <c r="J250" s="23">
        <v>0</v>
      </c>
      <c r="K250" s="22">
        <f>K251</f>
        <v>0</v>
      </c>
      <c r="L250" s="21">
        <f>L251</f>
        <v>0</v>
      </c>
      <c r="M250" s="24"/>
    </row>
    <row r="251" spans="1:15" ht="24" customHeight="1" x14ac:dyDescent="0.25">
      <c r="A251" s="103"/>
      <c r="B251" s="32" t="s">
        <v>0</v>
      </c>
      <c r="C251" s="97" t="s">
        <v>227</v>
      </c>
      <c r="D251" s="98"/>
      <c r="E251" s="98"/>
      <c r="F251" s="98"/>
      <c r="G251" s="99"/>
      <c r="H251" s="25">
        <v>150000</v>
      </c>
      <c r="I251" s="26">
        <v>0</v>
      </c>
      <c r="J251" s="27">
        <v>0</v>
      </c>
      <c r="K251" s="26">
        <v>0</v>
      </c>
      <c r="L251" s="25">
        <f>K251-I251</f>
        <v>0</v>
      </c>
      <c r="M251" s="30"/>
    </row>
    <row r="252" spans="1:15" ht="12.95" customHeight="1" x14ac:dyDescent="0.25">
      <c r="A252" s="103"/>
      <c r="B252" s="104" t="s">
        <v>231</v>
      </c>
      <c r="C252" s="105"/>
      <c r="D252" s="105"/>
      <c r="E252" s="105"/>
      <c r="F252" s="105"/>
      <c r="G252" s="106"/>
      <c r="H252" s="21">
        <v>61000</v>
      </c>
      <c r="I252" s="22">
        <v>489</v>
      </c>
      <c r="J252" s="23">
        <v>0.8</v>
      </c>
      <c r="K252" s="22">
        <f>K253+K254</f>
        <v>489</v>
      </c>
      <c r="L252" s="21">
        <f>L253+L254</f>
        <v>0</v>
      </c>
      <c r="M252" s="24"/>
    </row>
    <row r="253" spans="1:15" ht="18.75" customHeight="1" x14ac:dyDescent="0.25">
      <c r="A253" s="103"/>
      <c r="B253" s="32" t="s">
        <v>0</v>
      </c>
      <c r="C253" s="97" t="s">
        <v>227</v>
      </c>
      <c r="D253" s="98"/>
      <c r="E253" s="98"/>
      <c r="F253" s="98"/>
      <c r="G253" s="99"/>
      <c r="H253" s="25">
        <v>56000</v>
      </c>
      <c r="I253" s="26">
        <v>489</v>
      </c>
      <c r="J253" s="27">
        <v>0.87</v>
      </c>
      <c r="K253" s="26">
        <v>489</v>
      </c>
      <c r="L253" s="25">
        <f>K253-I253</f>
        <v>0</v>
      </c>
      <c r="M253" s="30"/>
    </row>
    <row r="254" spans="1:15" ht="17.25" customHeight="1" x14ac:dyDescent="0.25">
      <c r="A254" s="103" t="s">
        <v>0</v>
      </c>
      <c r="B254" s="107"/>
      <c r="C254" s="97" t="s">
        <v>232</v>
      </c>
      <c r="D254" s="98"/>
      <c r="E254" s="98"/>
      <c r="F254" s="98"/>
      <c r="G254" s="99"/>
      <c r="H254" s="25">
        <v>5000</v>
      </c>
      <c r="I254" s="26">
        <v>0</v>
      </c>
      <c r="J254" s="27">
        <v>0</v>
      </c>
      <c r="K254" s="26">
        <v>0</v>
      </c>
      <c r="L254" s="25">
        <f>K254-I254</f>
        <v>0</v>
      </c>
      <c r="M254" s="30"/>
    </row>
    <row r="255" spans="1:15" ht="12.95" customHeight="1" x14ac:dyDescent="0.25">
      <c r="A255" s="100" t="s">
        <v>233</v>
      </c>
      <c r="B255" s="101"/>
      <c r="C255" s="101"/>
      <c r="D255" s="101"/>
      <c r="E255" s="101"/>
      <c r="F255" s="101"/>
      <c r="G255" s="102"/>
      <c r="H255" s="16">
        <v>15100000</v>
      </c>
      <c r="I255" s="17">
        <v>2526999</v>
      </c>
      <c r="J255" s="45">
        <v>16.739999999999998</v>
      </c>
      <c r="K255" s="17">
        <f>K256</f>
        <v>3177504</v>
      </c>
      <c r="L255" s="16">
        <f>L256</f>
        <v>650505</v>
      </c>
      <c r="M255" s="19"/>
      <c r="N255" s="20"/>
      <c r="O255" s="20"/>
    </row>
    <row r="256" spans="1:15" ht="26.25" customHeight="1" x14ac:dyDescent="0.25">
      <c r="A256" s="103" t="s">
        <v>0</v>
      </c>
      <c r="B256" s="104" t="s">
        <v>234</v>
      </c>
      <c r="C256" s="105"/>
      <c r="D256" s="105"/>
      <c r="E256" s="105"/>
      <c r="F256" s="105"/>
      <c r="G256" s="106"/>
      <c r="H256" s="21">
        <v>15100000</v>
      </c>
      <c r="I256" s="22">
        <v>2526999</v>
      </c>
      <c r="J256" s="23">
        <v>16.739999999999998</v>
      </c>
      <c r="K256" s="22">
        <f>K257</f>
        <v>3177504</v>
      </c>
      <c r="L256" s="21">
        <f>L257</f>
        <v>650505</v>
      </c>
      <c r="M256" s="24"/>
    </row>
    <row r="257" spans="1:15" ht="77.25" customHeight="1" x14ac:dyDescent="0.25">
      <c r="A257" s="103"/>
      <c r="B257" s="32" t="s">
        <v>0</v>
      </c>
      <c r="C257" s="97" t="s">
        <v>235</v>
      </c>
      <c r="D257" s="98"/>
      <c r="E257" s="98"/>
      <c r="F257" s="98"/>
      <c r="G257" s="99"/>
      <c r="H257" s="25">
        <v>15100000</v>
      </c>
      <c r="I257" s="26">
        <v>2526999</v>
      </c>
      <c r="J257" s="27">
        <v>16.739999999999998</v>
      </c>
      <c r="K257" s="26">
        <v>3177504</v>
      </c>
      <c r="L257" s="25">
        <f>K257-I257</f>
        <v>650505</v>
      </c>
      <c r="M257" s="28" t="s">
        <v>513</v>
      </c>
    </row>
    <row r="258" spans="1:15" ht="12.95" customHeight="1" x14ac:dyDescent="0.25">
      <c r="A258" s="100" t="s">
        <v>236</v>
      </c>
      <c r="B258" s="101"/>
      <c r="C258" s="101"/>
      <c r="D258" s="101"/>
      <c r="E258" s="101"/>
      <c r="F258" s="101"/>
      <c r="G258" s="102"/>
      <c r="H258" s="16">
        <v>38043553</v>
      </c>
      <c r="I258" s="17">
        <v>0</v>
      </c>
      <c r="J258" s="45">
        <v>0</v>
      </c>
      <c r="K258" s="17">
        <f>K259+K261</f>
        <v>0</v>
      </c>
      <c r="L258" s="16">
        <f>L259+L261</f>
        <v>0</v>
      </c>
      <c r="M258" s="19"/>
      <c r="N258" s="20"/>
      <c r="O258" s="20"/>
    </row>
    <row r="259" spans="1:15" ht="12.95" customHeight="1" x14ac:dyDescent="0.25">
      <c r="A259" s="52" t="s">
        <v>0</v>
      </c>
      <c r="B259" s="104" t="s">
        <v>237</v>
      </c>
      <c r="C259" s="105"/>
      <c r="D259" s="105"/>
      <c r="E259" s="105"/>
      <c r="F259" s="105"/>
      <c r="G259" s="106"/>
      <c r="H259" s="21">
        <v>0</v>
      </c>
      <c r="I259" s="22">
        <v>0</v>
      </c>
      <c r="J259" s="23">
        <v>0</v>
      </c>
      <c r="K259" s="22">
        <f>K260</f>
        <v>0</v>
      </c>
      <c r="L259" s="21">
        <f>L260</f>
        <v>0</v>
      </c>
      <c r="M259" s="24"/>
    </row>
    <row r="260" spans="1:15" ht="12.95" customHeight="1" x14ac:dyDescent="0.25">
      <c r="A260" s="56"/>
      <c r="B260" s="69" t="s">
        <v>0</v>
      </c>
      <c r="C260" s="108" t="s">
        <v>238</v>
      </c>
      <c r="D260" s="109"/>
      <c r="E260" s="109"/>
      <c r="F260" s="109"/>
      <c r="G260" s="110"/>
      <c r="H260" s="34">
        <v>0</v>
      </c>
      <c r="I260" s="35">
        <v>0</v>
      </c>
      <c r="J260" s="36">
        <v>0</v>
      </c>
      <c r="K260" s="35">
        <v>0</v>
      </c>
      <c r="L260" s="34">
        <f>K260-I260</f>
        <v>0</v>
      </c>
      <c r="M260" s="59"/>
    </row>
    <row r="261" spans="1:15" ht="12.95" customHeight="1" x14ac:dyDescent="0.25">
      <c r="A261" s="31"/>
      <c r="B261" s="114" t="s">
        <v>239</v>
      </c>
      <c r="C261" s="118"/>
      <c r="D261" s="118"/>
      <c r="E261" s="118"/>
      <c r="F261" s="118"/>
      <c r="G261" s="119"/>
      <c r="H261" s="70">
        <v>38043553</v>
      </c>
      <c r="I261" s="71">
        <v>0</v>
      </c>
      <c r="J261" s="72">
        <v>0</v>
      </c>
      <c r="K261" s="71">
        <f>SUM(K263:K273)</f>
        <v>0</v>
      </c>
      <c r="L261" s="70">
        <f>SUM(L263:L273)</f>
        <v>0</v>
      </c>
      <c r="M261" s="73"/>
    </row>
    <row r="262" spans="1:15" ht="12.95" customHeight="1" x14ac:dyDescent="0.25">
      <c r="A262" s="31"/>
      <c r="B262" s="107" t="s">
        <v>0</v>
      </c>
      <c r="C262" s="97" t="s">
        <v>240</v>
      </c>
      <c r="D262" s="98"/>
      <c r="E262" s="98"/>
      <c r="F262" s="98"/>
      <c r="G262" s="99"/>
      <c r="H262" s="25">
        <v>3483914</v>
      </c>
      <c r="I262" s="26">
        <v>0</v>
      </c>
      <c r="J262" s="27">
        <v>0</v>
      </c>
      <c r="K262" s="26">
        <v>0</v>
      </c>
      <c r="L262" s="25">
        <f t="shared" ref="L262:L273" si="10">K262-I262</f>
        <v>0</v>
      </c>
      <c r="M262" s="30"/>
    </row>
    <row r="263" spans="1:15" ht="24" customHeight="1" x14ac:dyDescent="0.25">
      <c r="A263" s="31"/>
      <c r="B263" s="107"/>
      <c r="C263" s="97" t="s">
        <v>241</v>
      </c>
      <c r="D263" s="98"/>
      <c r="E263" s="98"/>
      <c r="F263" s="98"/>
      <c r="G263" s="99"/>
      <c r="H263" s="25">
        <v>10500000</v>
      </c>
      <c r="I263" s="26">
        <v>0</v>
      </c>
      <c r="J263" s="27">
        <v>0</v>
      </c>
      <c r="K263" s="26">
        <v>0</v>
      </c>
      <c r="L263" s="25">
        <f t="shared" si="10"/>
        <v>0</v>
      </c>
      <c r="M263" s="30"/>
    </row>
    <row r="264" spans="1:15" ht="24" customHeight="1" x14ac:dyDescent="0.25">
      <c r="A264" s="31"/>
      <c r="B264" s="107"/>
      <c r="C264" s="97" t="s">
        <v>242</v>
      </c>
      <c r="D264" s="98"/>
      <c r="E264" s="98"/>
      <c r="F264" s="98"/>
      <c r="G264" s="99"/>
      <c r="H264" s="25">
        <v>1339284</v>
      </c>
      <c r="I264" s="26">
        <v>0</v>
      </c>
      <c r="J264" s="27">
        <v>0</v>
      </c>
      <c r="K264" s="26">
        <v>0</v>
      </c>
      <c r="L264" s="25">
        <f t="shared" si="10"/>
        <v>0</v>
      </c>
      <c r="M264" s="30"/>
    </row>
    <row r="265" spans="1:15" ht="12.95" customHeight="1" x14ac:dyDescent="0.25">
      <c r="A265" s="31"/>
      <c r="B265" s="107"/>
      <c r="C265" s="97" t="s">
        <v>243</v>
      </c>
      <c r="D265" s="98"/>
      <c r="E265" s="98"/>
      <c r="F265" s="98"/>
      <c r="G265" s="99"/>
      <c r="H265" s="25">
        <v>0</v>
      </c>
      <c r="I265" s="26">
        <v>0</v>
      </c>
      <c r="J265" s="27">
        <v>0</v>
      </c>
      <c r="K265" s="26">
        <v>0</v>
      </c>
      <c r="L265" s="25">
        <f t="shared" si="10"/>
        <v>0</v>
      </c>
      <c r="M265" s="30"/>
    </row>
    <row r="266" spans="1:15" ht="49.5" customHeight="1" x14ac:dyDescent="0.25">
      <c r="A266" s="31"/>
      <c r="B266" s="107"/>
      <c r="C266" s="97" t="s">
        <v>244</v>
      </c>
      <c r="D266" s="98"/>
      <c r="E266" s="98"/>
      <c r="F266" s="98"/>
      <c r="G266" s="99"/>
      <c r="H266" s="25">
        <v>0</v>
      </c>
      <c r="I266" s="26">
        <v>0</v>
      </c>
      <c r="J266" s="27">
        <v>0</v>
      </c>
      <c r="K266" s="26">
        <v>0</v>
      </c>
      <c r="L266" s="25">
        <f t="shared" si="10"/>
        <v>0</v>
      </c>
      <c r="M266" s="30"/>
    </row>
    <row r="267" spans="1:15" ht="24" customHeight="1" x14ac:dyDescent="0.25">
      <c r="A267" s="31"/>
      <c r="B267" s="107"/>
      <c r="C267" s="97" t="s">
        <v>245</v>
      </c>
      <c r="D267" s="98"/>
      <c r="E267" s="98"/>
      <c r="F267" s="98"/>
      <c r="G267" s="99"/>
      <c r="H267" s="25">
        <v>500000</v>
      </c>
      <c r="I267" s="26">
        <v>0</v>
      </c>
      <c r="J267" s="27">
        <v>0</v>
      </c>
      <c r="K267" s="26">
        <v>0</v>
      </c>
      <c r="L267" s="25">
        <f t="shared" si="10"/>
        <v>0</v>
      </c>
      <c r="M267" s="30"/>
    </row>
    <row r="268" spans="1:15" ht="41.25" customHeight="1" x14ac:dyDescent="0.25">
      <c r="A268" s="31"/>
      <c r="B268" s="107"/>
      <c r="C268" s="97" t="s">
        <v>246</v>
      </c>
      <c r="D268" s="98"/>
      <c r="E268" s="98"/>
      <c r="F268" s="98"/>
      <c r="G268" s="99"/>
      <c r="H268" s="25">
        <v>0</v>
      </c>
      <c r="I268" s="26">
        <v>0</v>
      </c>
      <c r="J268" s="27">
        <v>0</v>
      </c>
      <c r="K268" s="26">
        <v>0</v>
      </c>
      <c r="L268" s="25">
        <f t="shared" si="10"/>
        <v>0</v>
      </c>
      <c r="M268" s="30"/>
    </row>
    <row r="269" spans="1:15" ht="24" customHeight="1" x14ac:dyDescent="0.25">
      <c r="A269" s="31"/>
      <c r="B269" s="107"/>
      <c r="C269" s="97" t="s">
        <v>247</v>
      </c>
      <c r="D269" s="98"/>
      <c r="E269" s="98"/>
      <c r="F269" s="98"/>
      <c r="G269" s="99"/>
      <c r="H269" s="25">
        <v>19446355</v>
      </c>
      <c r="I269" s="26">
        <v>0</v>
      </c>
      <c r="J269" s="27">
        <v>0</v>
      </c>
      <c r="K269" s="26">
        <v>0</v>
      </c>
      <c r="L269" s="25">
        <f t="shared" si="10"/>
        <v>0</v>
      </c>
      <c r="M269" s="30"/>
    </row>
    <row r="270" spans="1:15" ht="24" customHeight="1" x14ac:dyDescent="0.25">
      <c r="A270" s="31"/>
      <c r="B270" s="107"/>
      <c r="C270" s="97" t="s">
        <v>248</v>
      </c>
      <c r="D270" s="98"/>
      <c r="E270" s="98"/>
      <c r="F270" s="98"/>
      <c r="G270" s="99"/>
      <c r="H270" s="25">
        <v>1724000</v>
      </c>
      <c r="I270" s="26">
        <v>0</v>
      </c>
      <c r="J270" s="27">
        <v>0</v>
      </c>
      <c r="K270" s="26">
        <v>0</v>
      </c>
      <c r="L270" s="25">
        <f t="shared" si="10"/>
        <v>0</v>
      </c>
      <c r="M270" s="30"/>
    </row>
    <row r="271" spans="1:15" ht="24" customHeight="1" x14ac:dyDescent="0.25">
      <c r="A271" s="31"/>
      <c r="B271" s="107"/>
      <c r="C271" s="97" t="s">
        <v>249</v>
      </c>
      <c r="D271" s="98"/>
      <c r="E271" s="98"/>
      <c r="F271" s="98"/>
      <c r="G271" s="99"/>
      <c r="H271" s="25">
        <v>750000</v>
      </c>
      <c r="I271" s="26">
        <v>0</v>
      </c>
      <c r="J271" s="27">
        <v>0</v>
      </c>
      <c r="K271" s="26">
        <v>0</v>
      </c>
      <c r="L271" s="25">
        <f t="shared" si="10"/>
        <v>0</v>
      </c>
      <c r="M271" s="30"/>
    </row>
    <row r="272" spans="1:15" ht="57.6" customHeight="1" x14ac:dyDescent="0.25">
      <c r="A272" s="31"/>
      <c r="B272" s="107"/>
      <c r="C272" s="97" t="s">
        <v>250</v>
      </c>
      <c r="D272" s="98"/>
      <c r="E272" s="98"/>
      <c r="F272" s="98"/>
      <c r="G272" s="99"/>
      <c r="H272" s="25">
        <v>0</v>
      </c>
      <c r="I272" s="26">
        <v>0</v>
      </c>
      <c r="J272" s="27">
        <v>0</v>
      </c>
      <c r="K272" s="26">
        <v>0</v>
      </c>
      <c r="L272" s="25">
        <f t="shared" si="10"/>
        <v>0</v>
      </c>
      <c r="M272" s="30"/>
    </row>
    <row r="273" spans="1:15" ht="24" customHeight="1" x14ac:dyDescent="0.25">
      <c r="A273" s="44"/>
      <c r="B273" s="107"/>
      <c r="C273" s="97" t="s">
        <v>251</v>
      </c>
      <c r="D273" s="98"/>
      <c r="E273" s="98"/>
      <c r="F273" s="98"/>
      <c r="G273" s="99"/>
      <c r="H273" s="25">
        <v>300000</v>
      </c>
      <c r="I273" s="26">
        <v>0</v>
      </c>
      <c r="J273" s="27">
        <v>0</v>
      </c>
      <c r="K273" s="26">
        <v>0</v>
      </c>
      <c r="L273" s="25">
        <f t="shared" si="10"/>
        <v>0</v>
      </c>
      <c r="M273" s="30"/>
    </row>
    <row r="274" spans="1:15" ht="12.95" customHeight="1" x14ac:dyDescent="0.25">
      <c r="A274" s="100" t="s">
        <v>252</v>
      </c>
      <c r="B274" s="101"/>
      <c r="C274" s="101"/>
      <c r="D274" s="101"/>
      <c r="E274" s="101"/>
      <c r="F274" s="101"/>
      <c r="G274" s="102"/>
      <c r="H274" s="16">
        <v>19496401</v>
      </c>
      <c r="I274" s="17">
        <v>4707221</v>
      </c>
      <c r="J274" s="45">
        <v>24.14</v>
      </c>
      <c r="K274" s="17">
        <f>K275+K277+K279+K281+K285+K287+K291+K294</f>
        <v>4679061</v>
      </c>
      <c r="L274" s="16">
        <f>L275+L277+L279+L281+L285+L287+L291+L294+1</f>
        <v>-28160</v>
      </c>
      <c r="M274" s="19"/>
      <c r="N274" s="20"/>
      <c r="O274" s="20"/>
    </row>
    <row r="275" spans="1:15" ht="12.95" customHeight="1" x14ac:dyDescent="0.25">
      <c r="A275" s="52" t="s">
        <v>0</v>
      </c>
      <c r="B275" s="104" t="s">
        <v>253</v>
      </c>
      <c r="C275" s="105"/>
      <c r="D275" s="105"/>
      <c r="E275" s="105"/>
      <c r="F275" s="105"/>
      <c r="G275" s="106"/>
      <c r="H275" s="21">
        <v>553150</v>
      </c>
      <c r="I275" s="22">
        <v>135172</v>
      </c>
      <c r="J275" s="23">
        <v>24.44</v>
      </c>
      <c r="K275" s="22">
        <f>K276</f>
        <v>138746</v>
      </c>
      <c r="L275" s="21">
        <f>L276</f>
        <v>3574</v>
      </c>
      <c r="M275" s="24"/>
    </row>
    <row r="276" spans="1:15" ht="84" customHeight="1" x14ac:dyDescent="0.25">
      <c r="A276" s="31"/>
      <c r="B276" s="32" t="s">
        <v>0</v>
      </c>
      <c r="C276" s="97" t="s">
        <v>254</v>
      </c>
      <c r="D276" s="98"/>
      <c r="E276" s="98"/>
      <c r="F276" s="98"/>
      <c r="G276" s="99"/>
      <c r="H276" s="25">
        <v>553150</v>
      </c>
      <c r="I276" s="26">
        <v>135172</v>
      </c>
      <c r="J276" s="27">
        <v>24.44</v>
      </c>
      <c r="K276" s="26">
        <v>138746</v>
      </c>
      <c r="L276" s="25">
        <f>K276-I276</f>
        <v>3574</v>
      </c>
      <c r="M276" s="28" t="s">
        <v>481</v>
      </c>
    </row>
    <row r="277" spans="1:15" ht="12.95" customHeight="1" x14ac:dyDescent="0.25">
      <c r="A277" s="31"/>
      <c r="B277" s="104" t="s">
        <v>255</v>
      </c>
      <c r="C277" s="105"/>
      <c r="D277" s="105"/>
      <c r="E277" s="105"/>
      <c r="F277" s="105"/>
      <c r="G277" s="106"/>
      <c r="H277" s="21">
        <v>316824</v>
      </c>
      <c r="I277" s="22">
        <v>74845</v>
      </c>
      <c r="J277" s="23">
        <v>23.62</v>
      </c>
      <c r="K277" s="22">
        <f>K278</f>
        <v>72663</v>
      </c>
      <c r="L277" s="21">
        <f>L278</f>
        <v>-2182</v>
      </c>
      <c r="M277" s="24"/>
    </row>
    <row r="278" spans="1:15" ht="58.5" customHeight="1" x14ac:dyDescent="0.25">
      <c r="A278" s="31"/>
      <c r="B278" s="32" t="s">
        <v>0</v>
      </c>
      <c r="C278" s="97" t="s">
        <v>256</v>
      </c>
      <c r="D278" s="98"/>
      <c r="E278" s="98"/>
      <c r="F278" s="98"/>
      <c r="G278" s="99"/>
      <c r="H278" s="25">
        <v>316824</v>
      </c>
      <c r="I278" s="26">
        <v>74845</v>
      </c>
      <c r="J278" s="27">
        <v>23.62</v>
      </c>
      <c r="K278" s="26">
        <v>72663</v>
      </c>
      <c r="L278" s="25">
        <f>K278-I278</f>
        <v>-2182</v>
      </c>
      <c r="M278" s="28" t="s">
        <v>451</v>
      </c>
    </row>
    <row r="279" spans="1:15" ht="12.95" customHeight="1" x14ac:dyDescent="0.25">
      <c r="A279" s="31"/>
      <c r="B279" s="104" t="s">
        <v>257</v>
      </c>
      <c r="C279" s="105"/>
      <c r="D279" s="105"/>
      <c r="E279" s="105"/>
      <c r="F279" s="105"/>
      <c r="G279" s="106"/>
      <c r="H279" s="21">
        <v>753271</v>
      </c>
      <c r="I279" s="22">
        <v>211851</v>
      </c>
      <c r="J279" s="23">
        <v>28.12</v>
      </c>
      <c r="K279" s="22">
        <f>K280</f>
        <v>210283</v>
      </c>
      <c r="L279" s="21">
        <f>L280</f>
        <v>-1568</v>
      </c>
      <c r="M279" s="24"/>
    </row>
    <row r="280" spans="1:15" ht="111.75" customHeight="1" x14ac:dyDescent="0.25">
      <c r="A280" s="31"/>
      <c r="B280" s="32" t="s">
        <v>0</v>
      </c>
      <c r="C280" s="97" t="s">
        <v>258</v>
      </c>
      <c r="D280" s="98"/>
      <c r="E280" s="98"/>
      <c r="F280" s="98"/>
      <c r="G280" s="99"/>
      <c r="H280" s="25">
        <v>753271</v>
      </c>
      <c r="I280" s="26">
        <v>211851</v>
      </c>
      <c r="J280" s="27">
        <v>28.12</v>
      </c>
      <c r="K280" s="26">
        <v>210283</v>
      </c>
      <c r="L280" s="25">
        <f>K280-I280</f>
        <v>-1568</v>
      </c>
      <c r="M280" s="28" t="s">
        <v>482</v>
      </c>
    </row>
    <row r="281" spans="1:15" ht="12.95" customHeight="1" x14ac:dyDescent="0.25">
      <c r="A281" s="31"/>
      <c r="B281" s="104" t="s">
        <v>259</v>
      </c>
      <c r="C281" s="105"/>
      <c r="D281" s="105"/>
      <c r="E281" s="105"/>
      <c r="F281" s="105"/>
      <c r="G281" s="106"/>
      <c r="H281" s="21">
        <v>8132343</v>
      </c>
      <c r="I281" s="22">
        <v>2013586</v>
      </c>
      <c r="J281" s="23">
        <v>24.76</v>
      </c>
      <c r="K281" s="22">
        <f>SUM(K282:K284)</f>
        <v>1995485</v>
      </c>
      <c r="L281" s="21">
        <f>SUM(L282:L284)</f>
        <v>-18101</v>
      </c>
      <c r="M281" s="24"/>
    </row>
    <row r="282" spans="1:15" ht="104.25" customHeight="1" x14ac:dyDescent="0.25">
      <c r="A282" s="56"/>
      <c r="B282" s="63" t="s">
        <v>0</v>
      </c>
      <c r="C282" s="108" t="s">
        <v>260</v>
      </c>
      <c r="D282" s="109"/>
      <c r="E282" s="109"/>
      <c r="F282" s="109"/>
      <c r="G282" s="110"/>
      <c r="H282" s="34">
        <v>2081114</v>
      </c>
      <c r="I282" s="35">
        <v>512632</v>
      </c>
      <c r="J282" s="36">
        <v>24.63</v>
      </c>
      <c r="K282" s="35">
        <v>498192</v>
      </c>
      <c r="L282" s="34">
        <f>K282-I282</f>
        <v>-14440</v>
      </c>
      <c r="M282" s="37" t="s">
        <v>452</v>
      </c>
    </row>
    <row r="283" spans="1:15" ht="102" customHeight="1" x14ac:dyDescent="0.25">
      <c r="A283" s="31"/>
      <c r="B283" s="55"/>
      <c r="C283" s="111" t="s">
        <v>261</v>
      </c>
      <c r="D283" s="112"/>
      <c r="E283" s="112"/>
      <c r="F283" s="112"/>
      <c r="G283" s="113"/>
      <c r="H283" s="39">
        <v>5702738</v>
      </c>
      <c r="I283" s="40">
        <v>1500954</v>
      </c>
      <c r="J283" s="41">
        <v>26.32</v>
      </c>
      <c r="K283" s="40">
        <v>1497293</v>
      </c>
      <c r="L283" s="39">
        <f>K283-I283</f>
        <v>-3661</v>
      </c>
      <c r="M283" s="74" t="s">
        <v>453</v>
      </c>
    </row>
    <row r="284" spans="1:15" ht="24.75" customHeight="1" x14ac:dyDescent="0.25">
      <c r="A284" s="31"/>
      <c r="B284" s="38"/>
      <c r="C284" s="97" t="s">
        <v>262</v>
      </c>
      <c r="D284" s="98"/>
      <c r="E284" s="98"/>
      <c r="F284" s="98"/>
      <c r="G284" s="99"/>
      <c r="H284" s="25">
        <v>348491</v>
      </c>
      <c r="I284" s="26">
        <v>0</v>
      </c>
      <c r="J284" s="27">
        <v>0</v>
      </c>
      <c r="K284" s="26">
        <v>0</v>
      </c>
      <c r="L284" s="25">
        <f>K284-I284</f>
        <v>0</v>
      </c>
      <c r="M284" s="30"/>
    </row>
    <row r="285" spans="1:15" ht="12.95" customHeight="1" x14ac:dyDescent="0.25">
      <c r="A285" s="31"/>
      <c r="B285" s="104" t="s">
        <v>263</v>
      </c>
      <c r="C285" s="105"/>
      <c r="D285" s="105"/>
      <c r="E285" s="105"/>
      <c r="F285" s="105"/>
      <c r="G285" s="106"/>
      <c r="H285" s="21">
        <v>1357490</v>
      </c>
      <c r="I285" s="22">
        <v>366965</v>
      </c>
      <c r="J285" s="23">
        <v>27.03</v>
      </c>
      <c r="K285" s="22">
        <f>K286</f>
        <v>336908</v>
      </c>
      <c r="L285" s="21">
        <f>L286</f>
        <v>-30057</v>
      </c>
      <c r="M285" s="24"/>
    </row>
    <row r="286" spans="1:15" ht="60.75" customHeight="1" x14ac:dyDescent="0.25">
      <c r="A286" s="31"/>
      <c r="B286" s="32" t="s">
        <v>0</v>
      </c>
      <c r="C286" s="97" t="s">
        <v>264</v>
      </c>
      <c r="D286" s="98"/>
      <c r="E286" s="98"/>
      <c r="F286" s="98"/>
      <c r="G286" s="99"/>
      <c r="H286" s="25">
        <v>1357490</v>
      </c>
      <c r="I286" s="26">
        <v>366965</v>
      </c>
      <c r="J286" s="27">
        <v>27.03</v>
      </c>
      <c r="K286" s="26">
        <v>336908</v>
      </c>
      <c r="L286" s="25">
        <f>K286-I286</f>
        <v>-30057</v>
      </c>
      <c r="M286" s="68" t="s">
        <v>454</v>
      </c>
    </row>
    <row r="287" spans="1:15" ht="12.95" customHeight="1" x14ac:dyDescent="0.25">
      <c r="A287" s="31"/>
      <c r="B287" s="104" t="s">
        <v>265</v>
      </c>
      <c r="C287" s="105"/>
      <c r="D287" s="105"/>
      <c r="E287" s="105"/>
      <c r="F287" s="105"/>
      <c r="G287" s="106"/>
      <c r="H287" s="21">
        <v>4828895</v>
      </c>
      <c r="I287" s="22">
        <v>1130971</v>
      </c>
      <c r="J287" s="23">
        <v>23.42</v>
      </c>
      <c r="K287" s="22">
        <f>SUM(K288:K290)</f>
        <v>1156593</v>
      </c>
      <c r="L287" s="21">
        <f>SUM(L288:L290)</f>
        <v>25622</v>
      </c>
      <c r="M287" s="24"/>
    </row>
    <row r="288" spans="1:15" ht="12.95" customHeight="1" x14ac:dyDescent="0.25">
      <c r="A288" s="31"/>
      <c r="B288" s="107" t="s">
        <v>0</v>
      </c>
      <c r="C288" s="97" t="s">
        <v>266</v>
      </c>
      <c r="D288" s="98"/>
      <c r="E288" s="98"/>
      <c r="F288" s="98"/>
      <c r="G288" s="99"/>
      <c r="H288" s="25">
        <v>55099</v>
      </c>
      <c r="I288" s="26">
        <v>0</v>
      </c>
      <c r="J288" s="27">
        <v>0</v>
      </c>
      <c r="K288" s="26">
        <v>0</v>
      </c>
      <c r="L288" s="25">
        <f>K288-I288</f>
        <v>0</v>
      </c>
      <c r="M288" s="30"/>
    </row>
    <row r="289" spans="1:15" ht="102" customHeight="1" x14ac:dyDescent="0.25">
      <c r="A289" s="31"/>
      <c r="B289" s="107"/>
      <c r="C289" s="97" t="s">
        <v>267</v>
      </c>
      <c r="D289" s="98"/>
      <c r="E289" s="98"/>
      <c r="F289" s="98"/>
      <c r="G289" s="99"/>
      <c r="H289" s="25">
        <v>4703796</v>
      </c>
      <c r="I289" s="26">
        <v>1130971</v>
      </c>
      <c r="J289" s="27">
        <v>24.04</v>
      </c>
      <c r="K289" s="26">
        <v>1156593</v>
      </c>
      <c r="L289" s="25">
        <f>K289-I289</f>
        <v>25622</v>
      </c>
      <c r="M289" s="28" t="s">
        <v>514</v>
      </c>
    </row>
    <row r="290" spans="1:15" ht="27" customHeight="1" x14ac:dyDescent="0.25">
      <c r="A290" s="31"/>
      <c r="B290" s="107"/>
      <c r="C290" s="97" t="s">
        <v>268</v>
      </c>
      <c r="D290" s="98"/>
      <c r="E290" s="98"/>
      <c r="F290" s="98"/>
      <c r="G290" s="99"/>
      <c r="H290" s="25">
        <v>70000</v>
      </c>
      <c r="I290" s="26">
        <v>0</v>
      </c>
      <c r="J290" s="27">
        <v>0</v>
      </c>
      <c r="K290" s="26">
        <v>0</v>
      </c>
      <c r="L290" s="25">
        <f>K290-I290</f>
        <v>0</v>
      </c>
      <c r="M290" s="30"/>
    </row>
    <row r="291" spans="1:15" ht="12.95" customHeight="1" x14ac:dyDescent="0.25">
      <c r="A291" s="31"/>
      <c r="B291" s="104" t="s">
        <v>269</v>
      </c>
      <c r="C291" s="105"/>
      <c r="D291" s="105"/>
      <c r="E291" s="105"/>
      <c r="F291" s="105"/>
      <c r="G291" s="106"/>
      <c r="H291" s="21">
        <v>2742240</v>
      </c>
      <c r="I291" s="22">
        <v>656258</v>
      </c>
      <c r="J291" s="23">
        <v>23.93</v>
      </c>
      <c r="K291" s="22">
        <f>SUM(K292:K293)</f>
        <v>656721</v>
      </c>
      <c r="L291" s="21">
        <f>SUM(L292:L293)</f>
        <v>463</v>
      </c>
      <c r="M291" s="24"/>
    </row>
    <row r="292" spans="1:15" ht="18.75" customHeight="1" x14ac:dyDescent="0.25">
      <c r="A292" s="31"/>
      <c r="B292" s="107" t="s">
        <v>0</v>
      </c>
      <c r="C292" s="97" t="s">
        <v>270</v>
      </c>
      <c r="D292" s="98"/>
      <c r="E292" s="98"/>
      <c r="F292" s="98"/>
      <c r="G292" s="99"/>
      <c r="H292" s="25">
        <v>2692240</v>
      </c>
      <c r="I292" s="26">
        <v>656258</v>
      </c>
      <c r="J292" s="27">
        <v>24.38</v>
      </c>
      <c r="K292" s="26">
        <v>656721</v>
      </c>
      <c r="L292" s="25">
        <f>K292-I292</f>
        <v>463</v>
      </c>
      <c r="M292" s="30"/>
    </row>
    <row r="293" spans="1:15" ht="12.95" customHeight="1" x14ac:dyDescent="0.25">
      <c r="A293" s="31"/>
      <c r="B293" s="107"/>
      <c r="C293" s="97" t="s">
        <v>6</v>
      </c>
      <c r="D293" s="98"/>
      <c r="E293" s="98"/>
      <c r="F293" s="98"/>
      <c r="G293" s="99"/>
      <c r="H293" s="25">
        <v>50000</v>
      </c>
      <c r="I293" s="26">
        <v>0</v>
      </c>
      <c r="J293" s="27">
        <v>0</v>
      </c>
      <c r="K293" s="26">
        <v>0</v>
      </c>
      <c r="L293" s="25">
        <f>K293-I293</f>
        <v>0</v>
      </c>
      <c r="M293" s="30"/>
    </row>
    <row r="294" spans="1:15" ht="12.95" customHeight="1" x14ac:dyDescent="0.25">
      <c r="A294" s="31"/>
      <c r="B294" s="104" t="s">
        <v>271</v>
      </c>
      <c r="C294" s="105"/>
      <c r="D294" s="105"/>
      <c r="E294" s="105"/>
      <c r="F294" s="105"/>
      <c r="G294" s="106"/>
      <c r="H294" s="21">
        <v>812188</v>
      </c>
      <c r="I294" s="22">
        <v>117574</v>
      </c>
      <c r="J294" s="23">
        <v>14.48</v>
      </c>
      <c r="K294" s="22">
        <f>SUM(K295:K302)</f>
        <v>111662</v>
      </c>
      <c r="L294" s="21">
        <f>SUM(L295:L302)</f>
        <v>-5912</v>
      </c>
      <c r="M294" s="24"/>
    </row>
    <row r="295" spans="1:15" ht="39" customHeight="1" x14ac:dyDescent="0.25">
      <c r="A295" s="31"/>
      <c r="B295" s="107" t="s">
        <v>0</v>
      </c>
      <c r="C295" s="97" t="s">
        <v>272</v>
      </c>
      <c r="D295" s="98"/>
      <c r="E295" s="98"/>
      <c r="F295" s="98"/>
      <c r="G295" s="99"/>
      <c r="H295" s="25">
        <v>75272</v>
      </c>
      <c r="I295" s="26">
        <v>0</v>
      </c>
      <c r="J295" s="27">
        <v>0</v>
      </c>
      <c r="K295" s="26">
        <v>0</v>
      </c>
      <c r="L295" s="25">
        <f t="shared" ref="L295:L302" si="11">K295-I295</f>
        <v>0</v>
      </c>
      <c r="M295" s="30"/>
    </row>
    <row r="296" spans="1:15" ht="12.95" customHeight="1" x14ac:dyDescent="0.25">
      <c r="A296" s="31"/>
      <c r="B296" s="107"/>
      <c r="C296" s="97" t="s">
        <v>273</v>
      </c>
      <c r="D296" s="98"/>
      <c r="E296" s="98"/>
      <c r="F296" s="98"/>
      <c r="G296" s="99"/>
      <c r="H296" s="25">
        <v>122859</v>
      </c>
      <c r="I296" s="26">
        <v>5404</v>
      </c>
      <c r="J296" s="27">
        <v>4.4000000000000004</v>
      </c>
      <c r="K296" s="26">
        <v>5404</v>
      </c>
      <c r="L296" s="25">
        <f t="shared" si="11"/>
        <v>0</v>
      </c>
      <c r="M296" s="30"/>
    </row>
    <row r="297" spans="1:15" ht="16.5" customHeight="1" x14ac:dyDescent="0.25">
      <c r="A297" s="31"/>
      <c r="B297" s="107"/>
      <c r="C297" s="97" t="s">
        <v>274</v>
      </c>
      <c r="D297" s="98"/>
      <c r="E297" s="98"/>
      <c r="F297" s="98"/>
      <c r="G297" s="99"/>
      <c r="H297" s="25">
        <v>47600</v>
      </c>
      <c r="I297" s="26">
        <v>0</v>
      </c>
      <c r="J297" s="27">
        <v>0</v>
      </c>
      <c r="K297" s="26">
        <v>0</v>
      </c>
      <c r="L297" s="25">
        <f t="shared" si="11"/>
        <v>0</v>
      </c>
      <c r="M297" s="30"/>
    </row>
    <row r="298" spans="1:15" ht="12.95" customHeight="1" x14ac:dyDescent="0.25">
      <c r="A298" s="31"/>
      <c r="B298" s="107"/>
      <c r="C298" s="97" t="s">
        <v>275</v>
      </c>
      <c r="D298" s="98"/>
      <c r="E298" s="98"/>
      <c r="F298" s="98"/>
      <c r="G298" s="99"/>
      <c r="H298" s="25">
        <v>30000</v>
      </c>
      <c r="I298" s="26">
        <v>0</v>
      </c>
      <c r="J298" s="27">
        <v>0</v>
      </c>
      <c r="K298" s="26">
        <v>0</v>
      </c>
      <c r="L298" s="25">
        <f t="shared" si="11"/>
        <v>0</v>
      </c>
      <c r="M298" s="30"/>
    </row>
    <row r="299" spans="1:15" ht="35.1" customHeight="1" x14ac:dyDescent="0.25">
      <c r="A299" s="103" t="s">
        <v>0</v>
      </c>
      <c r="B299" s="107"/>
      <c r="C299" s="97" t="s">
        <v>276</v>
      </c>
      <c r="D299" s="98"/>
      <c r="E299" s="98"/>
      <c r="F299" s="98"/>
      <c r="G299" s="99"/>
      <c r="H299" s="25">
        <v>55000</v>
      </c>
      <c r="I299" s="26">
        <v>0</v>
      </c>
      <c r="J299" s="27">
        <v>0</v>
      </c>
      <c r="K299" s="26">
        <v>0</v>
      </c>
      <c r="L299" s="25">
        <f t="shared" si="11"/>
        <v>0</v>
      </c>
      <c r="M299" s="30"/>
    </row>
    <row r="300" spans="1:15" ht="61.5" customHeight="1" x14ac:dyDescent="0.25">
      <c r="A300" s="103"/>
      <c r="B300" s="107"/>
      <c r="C300" s="97" t="s">
        <v>277</v>
      </c>
      <c r="D300" s="98"/>
      <c r="E300" s="98"/>
      <c r="F300" s="98"/>
      <c r="G300" s="99"/>
      <c r="H300" s="25">
        <v>28000</v>
      </c>
      <c r="I300" s="26">
        <v>9500</v>
      </c>
      <c r="J300" s="27">
        <v>33.93</v>
      </c>
      <c r="K300" s="26">
        <v>0</v>
      </c>
      <c r="L300" s="25">
        <f t="shared" si="11"/>
        <v>-9500</v>
      </c>
      <c r="M300" s="28" t="s">
        <v>483</v>
      </c>
    </row>
    <row r="301" spans="1:15" ht="160.5" customHeight="1" x14ac:dyDescent="0.25">
      <c r="A301" s="103"/>
      <c r="B301" s="107"/>
      <c r="C301" s="97" t="s">
        <v>278</v>
      </c>
      <c r="D301" s="98"/>
      <c r="E301" s="98"/>
      <c r="F301" s="98"/>
      <c r="G301" s="99"/>
      <c r="H301" s="25">
        <v>428825</v>
      </c>
      <c r="I301" s="26">
        <v>102670</v>
      </c>
      <c r="J301" s="27">
        <v>23.94</v>
      </c>
      <c r="K301" s="26">
        <v>106258</v>
      </c>
      <c r="L301" s="25">
        <f t="shared" si="11"/>
        <v>3588</v>
      </c>
      <c r="M301" s="75" t="s">
        <v>484</v>
      </c>
    </row>
    <row r="302" spans="1:15" ht="29.25" customHeight="1" x14ac:dyDescent="0.25">
      <c r="A302" s="103"/>
      <c r="B302" s="107"/>
      <c r="C302" s="97" t="s">
        <v>279</v>
      </c>
      <c r="D302" s="98"/>
      <c r="E302" s="98"/>
      <c r="F302" s="98"/>
      <c r="G302" s="99"/>
      <c r="H302" s="25">
        <v>24632</v>
      </c>
      <c r="I302" s="26">
        <v>0</v>
      </c>
      <c r="J302" s="27">
        <v>0</v>
      </c>
      <c r="K302" s="26">
        <v>0</v>
      </c>
      <c r="L302" s="25">
        <f t="shared" si="11"/>
        <v>0</v>
      </c>
      <c r="M302" s="30"/>
    </row>
    <row r="303" spans="1:15" ht="12.95" customHeight="1" x14ac:dyDescent="0.25">
      <c r="A303" s="100" t="s">
        <v>280</v>
      </c>
      <c r="B303" s="101"/>
      <c r="C303" s="101"/>
      <c r="D303" s="101"/>
      <c r="E303" s="101"/>
      <c r="F303" s="101"/>
      <c r="G303" s="102"/>
      <c r="H303" s="16">
        <v>3665853</v>
      </c>
      <c r="I303" s="17">
        <v>973252</v>
      </c>
      <c r="J303" s="45">
        <v>26.55</v>
      </c>
      <c r="K303" s="17">
        <f>K304</f>
        <v>973252</v>
      </c>
      <c r="L303" s="16">
        <f>L304</f>
        <v>0</v>
      </c>
      <c r="M303" s="19"/>
      <c r="N303" s="20"/>
      <c r="O303" s="20"/>
    </row>
    <row r="304" spans="1:15" ht="12.95" customHeight="1" x14ac:dyDescent="0.25">
      <c r="A304" s="103" t="s">
        <v>0</v>
      </c>
      <c r="B304" s="104" t="s">
        <v>281</v>
      </c>
      <c r="C304" s="105"/>
      <c r="D304" s="105"/>
      <c r="E304" s="105"/>
      <c r="F304" s="105"/>
      <c r="G304" s="106"/>
      <c r="H304" s="21">
        <v>3665853</v>
      </c>
      <c r="I304" s="22">
        <v>973252</v>
      </c>
      <c r="J304" s="23">
        <v>26.55</v>
      </c>
      <c r="K304" s="22">
        <f>SUM(K305:K306)</f>
        <v>973252</v>
      </c>
      <c r="L304" s="21">
        <f>SUM(L305:L306)</f>
        <v>0</v>
      </c>
      <c r="M304" s="24"/>
    </row>
    <row r="305" spans="1:15" ht="12.95" customHeight="1" x14ac:dyDescent="0.25">
      <c r="A305" s="103"/>
      <c r="B305" s="107"/>
      <c r="C305" s="97" t="s">
        <v>282</v>
      </c>
      <c r="D305" s="98"/>
      <c r="E305" s="98"/>
      <c r="F305" s="98"/>
      <c r="G305" s="99"/>
      <c r="H305" s="25">
        <v>580000</v>
      </c>
      <c r="I305" s="26">
        <v>0</v>
      </c>
      <c r="J305" s="27">
        <v>0</v>
      </c>
      <c r="K305" s="26">
        <v>0</v>
      </c>
      <c r="L305" s="25">
        <f>K305-I305</f>
        <v>0</v>
      </c>
      <c r="M305" s="30"/>
    </row>
    <row r="306" spans="1:15" ht="24" customHeight="1" x14ac:dyDescent="0.25">
      <c r="A306" s="103"/>
      <c r="B306" s="107"/>
      <c r="C306" s="97" t="s">
        <v>283</v>
      </c>
      <c r="D306" s="98"/>
      <c r="E306" s="98"/>
      <c r="F306" s="98"/>
      <c r="G306" s="99"/>
      <c r="H306" s="25">
        <v>3085853</v>
      </c>
      <c r="I306" s="26">
        <v>973252</v>
      </c>
      <c r="J306" s="27">
        <v>31.54</v>
      </c>
      <c r="K306" s="26">
        <v>973252</v>
      </c>
      <c r="L306" s="25">
        <f>K306-I306</f>
        <v>0</v>
      </c>
      <c r="M306" s="30"/>
    </row>
    <row r="307" spans="1:15" ht="12.95" customHeight="1" x14ac:dyDescent="0.25">
      <c r="A307" s="100" t="s">
        <v>284</v>
      </c>
      <c r="B307" s="101"/>
      <c r="C307" s="101"/>
      <c r="D307" s="101"/>
      <c r="E307" s="101"/>
      <c r="F307" s="101"/>
      <c r="G307" s="102"/>
      <c r="H307" s="16">
        <v>44949942</v>
      </c>
      <c r="I307" s="17">
        <v>6407189</v>
      </c>
      <c r="J307" s="45">
        <v>14.25</v>
      </c>
      <c r="K307" s="17">
        <f>K308+K314+K316+K318+K320+K323+K325+K327+K329+K332</f>
        <v>6657242</v>
      </c>
      <c r="L307" s="16">
        <f>L308+L314+L316+L318+L320+L323+L325+L327+L329+L332-1</f>
        <v>250053</v>
      </c>
      <c r="M307" s="19"/>
      <c r="N307" s="20"/>
      <c r="O307" s="20"/>
    </row>
    <row r="308" spans="1:15" ht="12.95" customHeight="1" x14ac:dyDescent="0.25">
      <c r="A308" s="103" t="s">
        <v>0</v>
      </c>
      <c r="B308" s="104" t="s">
        <v>285</v>
      </c>
      <c r="C308" s="105"/>
      <c r="D308" s="105"/>
      <c r="E308" s="105"/>
      <c r="F308" s="105"/>
      <c r="G308" s="106"/>
      <c r="H308" s="21">
        <v>37157688</v>
      </c>
      <c r="I308" s="22">
        <v>5573820</v>
      </c>
      <c r="J308" s="23">
        <v>15</v>
      </c>
      <c r="K308" s="22">
        <f>SUM(K309:K313)</f>
        <v>5573820</v>
      </c>
      <c r="L308" s="21">
        <f>SUM(L309:L313)</f>
        <v>0</v>
      </c>
      <c r="M308" s="24"/>
      <c r="N308" s="20"/>
      <c r="O308" s="20"/>
    </row>
    <row r="309" spans="1:15" ht="35.1" customHeight="1" x14ac:dyDescent="0.25">
      <c r="A309" s="103"/>
      <c r="B309" s="107" t="s">
        <v>0</v>
      </c>
      <c r="C309" s="97" t="s">
        <v>286</v>
      </c>
      <c r="D309" s="98"/>
      <c r="E309" s="98"/>
      <c r="F309" s="98"/>
      <c r="G309" s="99"/>
      <c r="H309" s="25">
        <v>200000</v>
      </c>
      <c r="I309" s="26">
        <v>60689</v>
      </c>
      <c r="J309" s="27">
        <v>30.34</v>
      </c>
      <c r="K309" s="26">
        <v>60689</v>
      </c>
      <c r="L309" s="25">
        <f>K309-I309</f>
        <v>0</v>
      </c>
      <c r="M309" s="30"/>
    </row>
    <row r="310" spans="1:15" ht="24" customHeight="1" x14ac:dyDescent="0.25">
      <c r="A310" s="103"/>
      <c r="B310" s="107"/>
      <c r="C310" s="97" t="s">
        <v>287</v>
      </c>
      <c r="D310" s="98"/>
      <c r="E310" s="98"/>
      <c r="F310" s="98"/>
      <c r="G310" s="99"/>
      <c r="H310" s="25">
        <v>10000000</v>
      </c>
      <c r="I310" s="26">
        <v>0</v>
      </c>
      <c r="J310" s="27">
        <v>0</v>
      </c>
      <c r="K310" s="26">
        <v>0</v>
      </c>
      <c r="L310" s="25">
        <f>K310-I310</f>
        <v>0</v>
      </c>
      <c r="M310" s="30"/>
    </row>
    <row r="311" spans="1:15" ht="24" customHeight="1" x14ac:dyDescent="0.25">
      <c r="A311" s="103"/>
      <c r="B311" s="107"/>
      <c r="C311" s="97" t="s">
        <v>288</v>
      </c>
      <c r="D311" s="98"/>
      <c r="E311" s="98"/>
      <c r="F311" s="98"/>
      <c r="G311" s="99"/>
      <c r="H311" s="25">
        <v>1849557</v>
      </c>
      <c r="I311" s="26">
        <v>0</v>
      </c>
      <c r="J311" s="27">
        <v>0</v>
      </c>
      <c r="K311" s="26">
        <v>0</v>
      </c>
      <c r="L311" s="25">
        <f>K311-I311</f>
        <v>0</v>
      </c>
      <c r="M311" s="30"/>
    </row>
    <row r="312" spans="1:15" ht="46.5" customHeight="1" x14ac:dyDescent="0.25">
      <c r="A312" s="103"/>
      <c r="B312" s="107"/>
      <c r="C312" s="97" t="s">
        <v>289</v>
      </c>
      <c r="D312" s="98"/>
      <c r="E312" s="98"/>
      <c r="F312" s="98"/>
      <c r="G312" s="99"/>
      <c r="H312" s="25">
        <v>915631</v>
      </c>
      <c r="I312" s="26">
        <v>915631</v>
      </c>
      <c r="J312" s="27">
        <v>100</v>
      </c>
      <c r="K312" s="26">
        <v>915631</v>
      </c>
      <c r="L312" s="25">
        <f>K312-I312</f>
        <v>0</v>
      </c>
      <c r="M312" s="30"/>
    </row>
    <row r="313" spans="1:15" ht="27.75" customHeight="1" x14ac:dyDescent="0.25">
      <c r="A313" s="103"/>
      <c r="B313" s="107"/>
      <c r="C313" s="97" t="s">
        <v>290</v>
      </c>
      <c r="D313" s="98"/>
      <c r="E313" s="98"/>
      <c r="F313" s="98"/>
      <c r="G313" s="99"/>
      <c r="H313" s="25">
        <v>24192500</v>
      </c>
      <c r="I313" s="26">
        <v>4597500</v>
      </c>
      <c r="J313" s="27">
        <v>19</v>
      </c>
      <c r="K313" s="26">
        <v>4597500</v>
      </c>
      <c r="L313" s="25">
        <f>K313-I313</f>
        <v>0</v>
      </c>
      <c r="M313" s="30"/>
    </row>
    <row r="314" spans="1:15" ht="24" customHeight="1" x14ac:dyDescent="0.25">
      <c r="A314" s="103"/>
      <c r="B314" s="104" t="s">
        <v>291</v>
      </c>
      <c r="C314" s="105"/>
      <c r="D314" s="105"/>
      <c r="E314" s="105"/>
      <c r="F314" s="105"/>
      <c r="G314" s="106"/>
      <c r="H314" s="21">
        <v>150000</v>
      </c>
      <c r="I314" s="22">
        <v>0</v>
      </c>
      <c r="J314" s="23">
        <v>0</v>
      </c>
      <c r="K314" s="22">
        <f>K315</f>
        <v>0</v>
      </c>
      <c r="L314" s="21">
        <f>L315</f>
        <v>0</v>
      </c>
      <c r="M314" s="24"/>
      <c r="N314" s="20"/>
      <c r="O314" s="20"/>
    </row>
    <row r="315" spans="1:15" ht="26.25" customHeight="1" x14ac:dyDescent="0.25">
      <c r="A315" s="103"/>
      <c r="B315" s="32" t="s">
        <v>0</v>
      </c>
      <c r="C315" s="97" t="s">
        <v>287</v>
      </c>
      <c r="D315" s="98"/>
      <c r="E315" s="98"/>
      <c r="F315" s="98"/>
      <c r="G315" s="99"/>
      <c r="H315" s="25">
        <v>150000</v>
      </c>
      <c r="I315" s="26">
        <v>0</v>
      </c>
      <c r="J315" s="27">
        <v>0</v>
      </c>
      <c r="K315" s="26">
        <v>0</v>
      </c>
      <c r="L315" s="25">
        <f>K315-I315</f>
        <v>0</v>
      </c>
      <c r="M315" s="30"/>
    </row>
    <row r="316" spans="1:15" ht="12.95" customHeight="1" x14ac:dyDescent="0.25">
      <c r="A316" s="31" t="s">
        <v>0</v>
      </c>
      <c r="B316" s="104" t="s">
        <v>292</v>
      </c>
      <c r="C316" s="105"/>
      <c r="D316" s="105"/>
      <c r="E316" s="105"/>
      <c r="F316" s="105"/>
      <c r="G316" s="106"/>
      <c r="H316" s="21">
        <v>210000</v>
      </c>
      <c r="I316" s="22">
        <v>0</v>
      </c>
      <c r="J316" s="23">
        <v>0</v>
      </c>
      <c r="K316" s="22">
        <f>K317</f>
        <v>0</v>
      </c>
      <c r="L316" s="21">
        <f>L317</f>
        <v>0</v>
      </c>
      <c r="M316" s="24"/>
      <c r="N316" s="20"/>
      <c r="O316" s="20"/>
    </row>
    <row r="317" spans="1:15" ht="24" customHeight="1" x14ac:dyDescent="0.25">
      <c r="A317" s="31"/>
      <c r="B317" s="32" t="s">
        <v>0</v>
      </c>
      <c r="C317" s="97" t="s">
        <v>287</v>
      </c>
      <c r="D317" s="98"/>
      <c r="E317" s="98"/>
      <c r="F317" s="98"/>
      <c r="G317" s="99"/>
      <c r="H317" s="25">
        <v>210000</v>
      </c>
      <c r="I317" s="26">
        <v>0</v>
      </c>
      <c r="J317" s="27">
        <v>0</v>
      </c>
      <c r="K317" s="26">
        <v>0</v>
      </c>
      <c r="L317" s="25">
        <f>K317-I317</f>
        <v>0</v>
      </c>
      <c r="M317" s="30"/>
    </row>
    <row r="318" spans="1:15" ht="12.95" customHeight="1" x14ac:dyDescent="0.25">
      <c r="A318" s="31"/>
      <c r="B318" s="104" t="s">
        <v>293</v>
      </c>
      <c r="C318" s="105"/>
      <c r="D318" s="105"/>
      <c r="E318" s="105"/>
      <c r="F318" s="105"/>
      <c r="G318" s="106"/>
      <c r="H318" s="21">
        <v>5500000</v>
      </c>
      <c r="I318" s="22">
        <v>760967</v>
      </c>
      <c r="J318" s="23">
        <v>13.84</v>
      </c>
      <c r="K318" s="22">
        <f>K319</f>
        <v>700000</v>
      </c>
      <c r="L318" s="21">
        <f>L319</f>
        <v>-60967</v>
      </c>
      <c r="M318" s="24"/>
      <c r="N318" s="20"/>
      <c r="O318" s="20"/>
    </row>
    <row r="319" spans="1:15" ht="106.5" customHeight="1" x14ac:dyDescent="0.25">
      <c r="A319" s="31"/>
      <c r="B319" s="32" t="s">
        <v>0</v>
      </c>
      <c r="C319" s="97" t="s">
        <v>294</v>
      </c>
      <c r="D319" s="98"/>
      <c r="E319" s="98"/>
      <c r="F319" s="98"/>
      <c r="G319" s="99"/>
      <c r="H319" s="25">
        <v>5500000</v>
      </c>
      <c r="I319" s="26">
        <v>760967</v>
      </c>
      <c r="J319" s="27">
        <v>13.84</v>
      </c>
      <c r="K319" s="26">
        <v>700000</v>
      </c>
      <c r="L319" s="25">
        <f>K319-I319</f>
        <v>-60967</v>
      </c>
      <c r="M319" s="28" t="s">
        <v>471</v>
      </c>
    </row>
    <row r="320" spans="1:15" ht="15" customHeight="1" x14ac:dyDescent="0.25">
      <c r="A320" s="31"/>
      <c r="B320" s="104" t="s">
        <v>295</v>
      </c>
      <c r="C320" s="105"/>
      <c r="D320" s="105"/>
      <c r="E320" s="105"/>
      <c r="F320" s="105"/>
      <c r="G320" s="106"/>
      <c r="H320" s="21">
        <v>700000</v>
      </c>
      <c r="I320" s="22">
        <v>0</v>
      </c>
      <c r="J320" s="23">
        <v>0</v>
      </c>
      <c r="K320" s="22">
        <f>K321+K322</f>
        <v>0</v>
      </c>
      <c r="L320" s="21">
        <f>L321+L322</f>
        <v>0</v>
      </c>
      <c r="M320" s="24"/>
      <c r="N320" s="20"/>
      <c r="O320" s="20"/>
    </row>
    <row r="321" spans="1:15" ht="26.25" customHeight="1" x14ac:dyDescent="0.25">
      <c r="A321" s="31"/>
      <c r="B321" s="107" t="s">
        <v>0</v>
      </c>
      <c r="C321" s="97" t="s">
        <v>296</v>
      </c>
      <c r="D321" s="98"/>
      <c r="E321" s="98"/>
      <c r="F321" s="98"/>
      <c r="G321" s="99"/>
      <c r="H321" s="25">
        <v>660000</v>
      </c>
      <c r="I321" s="26">
        <v>0</v>
      </c>
      <c r="J321" s="27">
        <v>0</v>
      </c>
      <c r="K321" s="26">
        <v>0</v>
      </c>
      <c r="L321" s="25">
        <f>K321-I321</f>
        <v>0</v>
      </c>
      <c r="M321" s="30"/>
    </row>
    <row r="322" spans="1:15" ht="12.95" customHeight="1" x14ac:dyDescent="0.25">
      <c r="A322" s="31"/>
      <c r="B322" s="107"/>
      <c r="C322" s="97" t="s">
        <v>297</v>
      </c>
      <c r="D322" s="98"/>
      <c r="E322" s="98"/>
      <c r="F322" s="98"/>
      <c r="G322" s="99"/>
      <c r="H322" s="25">
        <v>40000</v>
      </c>
      <c r="I322" s="26">
        <v>0</v>
      </c>
      <c r="J322" s="27">
        <v>0</v>
      </c>
      <c r="K322" s="26">
        <v>0</v>
      </c>
      <c r="L322" s="25">
        <f>K322-I322</f>
        <v>0</v>
      </c>
      <c r="M322" s="30"/>
    </row>
    <row r="323" spans="1:15" ht="16.5" customHeight="1" x14ac:dyDescent="0.25">
      <c r="A323" s="31"/>
      <c r="B323" s="104" t="s">
        <v>298</v>
      </c>
      <c r="C323" s="105"/>
      <c r="D323" s="105"/>
      <c r="E323" s="105"/>
      <c r="F323" s="105"/>
      <c r="G323" s="106"/>
      <c r="H323" s="21">
        <v>50000</v>
      </c>
      <c r="I323" s="22">
        <v>0</v>
      </c>
      <c r="J323" s="23">
        <v>0</v>
      </c>
      <c r="K323" s="22">
        <f>K324</f>
        <v>0</v>
      </c>
      <c r="L323" s="21">
        <f>L324</f>
        <v>0</v>
      </c>
      <c r="M323" s="24"/>
      <c r="N323" s="20"/>
      <c r="O323" s="20"/>
    </row>
    <row r="324" spans="1:15" ht="24" customHeight="1" x14ac:dyDescent="0.25">
      <c r="A324" s="31"/>
      <c r="B324" s="32" t="s">
        <v>0</v>
      </c>
      <c r="C324" s="97" t="s">
        <v>296</v>
      </c>
      <c r="D324" s="98"/>
      <c r="E324" s="98"/>
      <c r="F324" s="98"/>
      <c r="G324" s="99"/>
      <c r="H324" s="25">
        <v>50000</v>
      </c>
      <c r="I324" s="26">
        <v>0</v>
      </c>
      <c r="J324" s="27">
        <v>0</v>
      </c>
      <c r="K324" s="26">
        <v>0</v>
      </c>
      <c r="L324" s="25">
        <f>K324-I324</f>
        <v>0</v>
      </c>
      <c r="M324" s="30"/>
    </row>
    <row r="325" spans="1:15" ht="14.25" customHeight="1" x14ac:dyDescent="0.25">
      <c r="A325" s="31"/>
      <c r="B325" s="104" t="s">
        <v>299</v>
      </c>
      <c r="C325" s="105"/>
      <c r="D325" s="105"/>
      <c r="E325" s="105"/>
      <c r="F325" s="105"/>
      <c r="G325" s="106"/>
      <c r="H325" s="21">
        <v>80000</v>
      </c>
      <c r="I325" s="22">
        <v>0</v>
      </c>
      <c r="J325" s="23">
        <v>0</v>
      </c>
      <c r="K325" s="22">
        <f>K326</f>
        <v>0</v>
      </c>
      <c r="L325" s="21">
        <f>L326</f>
        <v>0</v>
      </c>
      <c r="M325" s="24"/>
      <c r="N325" s="20"/>
      <c r="O325" s="20"/>
    </row>
    <row r="326" spans="1:15" ht="18" customHeight="1" x14ac:dyDescent="0.25">
      <c r="A326" s="31"/>
      <c r="B326" s="32" t="s">
        <v>0</v>
      </c>
      <c r="C326" s="97" t="s">
        <v>300</v>
      </c>
      <c r="D326" s="98"/>
      <c r="E326" s="98"/>
      <c r="F326" s="98"/>
      <c r="G326" s="99"/>
      <c r="H326" s="25">
        <v>80000</v>
      </c>
      <c r="I326" s="26">
        <v>0</v>
      </c>
      <c r="J326" s="27">
        <v>0</v>
      </c>
      <c r="K326" s="26">
        <v>0</v>
      </c>
      <c r="L326" s="25">
        <f>K326-I326</f>
        <v>0</v>
      </c>
      <c r="M326" s="30"/>
    </row>
    <row r="327" spans="1:15" ht="12.95" customHeight="1" x14ac:dyDescent="0.25">
      <c r="A327" s="31"/>
      <c r="B327" s="104" t="s">
        <v>301</v>
      </c>
      <c r="C327" s="105"/>
      <c r="D327" s="105"/>
      <c r="E327" s="105"/>
      <c r="F327" s="105"/>
      <c r="G327" s="106"/>
      <c r="H327" s="21">
        <v>937000</v>
      </c>
      <c r="I327" s="22">
        <v>61830</v>
      </c>
      <c r="J327" s="23">
        <v>6.6</v>
      </c>
      <c r="K327" s="22">
        <f>K328</f>
        <v>375030</v>
      </c>
      <c r="L327" s="21">
        <f>L328</f>
        <v>313200</v>
      </c>
      <c r="M327" s="76"/>
      <c r="N327" s="20"/>
      <c r="O327" s="20"/>
    </row>
    <row r="328" spans="1:15" ht="98.25" customHeight="1" x14ac:dyDescent="0.25">
      <c r="A328" s="31"/>
      <c r="B328" s="32" t="s">
        <v>0</v>
      </c>
      <c r="C328" s="97" t="s">
        <v>300</v>
      </c>
      <c r="D328" s="98"/>
      <c r="E328" s="98"/>
      <c r="F328" s="98"/>
      <c r="G328" s="99"/>
      <c r="H328" s="25">
        <v>937000</v>
      </c>
      <c r="I328" s="26">
        <v>61830</v>
      </c>
      <c r="J328" s="27">
        <v>6.6</v>
      </c>
      <c r="K328" s="26">
        <v>375030</v>
      </c>
      <c r="L328" s="25">
        <f>K328-I328</f>
        <v>313200</v>
      </c>
      <c r="M328" s="77" t="s">
        <v>467</v>
      </c>
    </row>
    <row r="329" spans="1:15" ht="28.5" customHeight="1" x14ac:dyDescent="0.25">
      <c r="A329" s="31"/>
      <c r="B329" s="104" t="s">
        <v>302</v>
      </c>
      <c r="C329" s="105"/>
      <c r="D329" s="105"/>
      <c r="E329" s="105"/>
      <c r="F329" s="105"/>
      <c r="G329" s="106"/>
      <c r="H329" s="21">
        <v>18254</v>
      </c>
      <c r="I329" s="22">
        <v>3931</v>
      </c>
      <c r="J329" s="23">
        <v>21.54</v>
      </c>
      <c r="K329" s="22">
        <f>SUM(K330:K331)</f>
        <v>4312</v>
      </c>
      <c r="L329" s="21">
        <f>SUM(L330:L331)</f>
        <v>381</v>
      </c>
      <c r="M329" s="73"/>
      <c r="N329" s="20"/>
      <c r="O329" s="20"/>
    </row>
    <row r="330" spans="1:15" ht="28.5" customHeight="1" x14ac:dyDescent="0.25">
      <c r="A330" s="31"/>
      <c r="B330" s="107" t="s">
        <v>0</v>
      </c>
      <c r="C330" s="97" t="s">
        <v>303</v>
      </c>
      <c r="D330" s="98"/>
      <c r="E330" s="98"/>
      <c r="F330" s="98"/>
      <c r="G330" s="99"/>
      <c r="H330" s="25">
        <v>16200</v>
      </c>
      <c r="I330" s="26">
        <v>3791</v>
      </c>
      <c r="J330" s="27">
        <v>23.4</v>
      </c>
      <c r="K330" s="26">
        <v>4165</v>
      </c>
      <c r="L330" s="25">
        <f>K330-I330</f>
        <v>374</v>
      </c>
      <c r="M330" s="30"/>
    </row>
    <row r="331" spans="1:15" ht="28.5" customHeight="1" x14ac:dyDescent="0.25">
      <c r="A331" s="31"/>
      <c r="B331" s="107"/>
      <c r="C331" s="97" t="s">
        <v>304</v>
      </c>
      <c r="D331" s="98"/>
      <c r="E331" s="98"/>
      <c r="F331" s="98"/>
      <c r="G331" s="99"/>
      <c r="H331" s="25">
        <v>2054</v>
      </c>
      <c r="I331" s="26">
        <v>140</v>
      </c>
      <c r="J331" s="27">
        <v>6.84</v>
      </c>
      <c r="K331" s="26">
        <v>147</v>
      </c>
      <c r="L331" s="25">
        <f>K331-I331</f>
        <v>7</v>
      </c>
      <c r="M331" s="30"/>
    </row>
    <row r="332" spans="1:15" ht="12.95" customHeight="1" x14ac:dyDescent="0.25">
      <c r="A332" s="31"/>
      <c r="B332" s="104" t="s">
        <v>305</v>
      </c>
      <c r="C332" s="105"/>
      <c r="D332" s="105"/>
      <c r="E332" s="105"/>
      <c r="F332" s="105"/>
      <c r="G332" s="106"/>
      <c r="H332" s="21">
        <v>147000</v>
      </c>
      <c r="I332" s="22">
        <v>6640</v>
      </c>
      <c r="J332" s="23">
        <v>4.5199999999999996</v>
      </c>
      <c r="K332" s="22">
        <f>SUM(K333:K336)</f>
        <v>4080</v>
      </c>
      <c r="L332" s="22">
        <f>SUM(L333:L336)</f>
        <v>-2560</v>
      </c>
      <c r="M332" s="24"/>
      <c r="N332" s="20"/>
      <c r="O332" s="20"/>
    </row>
    <row r="333" spans="1:15" ht="16.5" customHeight="1" x14ac:dyDescent="0.25">
      <c r="A333" s="56"/>
      <c r="B333" s="63" t="s">
        <v>0</v>
      </c>
      <c r="C333" s="108" t="s">
        <v>306</v>
      </c>
      <c r="D333" s="109"/>
      <c r="E333" s="109"/>
      <c r="F333" s="109"/>
      <c r="G333" s="110"/>
      <c r="H333" s="34">
        <v>60000</v>
      </c>
      <c r="I333" s="35">
        <v>0</v>
      </c>
      <c r="J333" s="36">
        <v>0</v>
      </c>
      <c r="K333" s="35">
        <v>0</v>
      </c>
      <c r="L333" s="34">
        <f>K333-I333</f>
        <v>0</v>
      </c>
      <c r="M333" s="59"/>
    </row>
    <row r="334" spans="1:15" ht="144" customHeight="1" x14ac:dyDescent="0.25">
      <c r="A334" s="31"/>
      <c r="B334" s="55"/>
      <c r="C334" s="111" t="s">
        <v>307</v>
      </c>
      <c r="D334" s="112"/>
      <c r="E334" s="112"/>
      <c r="F334" s="112"/>
      <c r="G334" s="113"/>
      <c r="H334" s="39">
        <v>50000</v>
      </c>
      <c r="I334" s="40">
        <v>1520</v>
      </c>
      <c r="J334" s="41">
        <v>3.04</v>
      </c>
      <c r="K334" s="40">
        <v>0</v>
      </c>
      <c r="L334" s="39">
        <f>K334-I334</f>
        <v>-1520</v>
      </c>
      <c r="M334" s="61" t="s">
        <v>468</v>
      </c>
    </row>
    <row r="335" spans="1:15" ht="34.5" customHeight="1" x14ac:dyDescent="0.25">
      <c r="A335" s="31"/>
      <c r="B335" s="55"/>
      <c r="C335" s="97" t="s">
        <v>308</v>
      </c>
      <c r="D335" s="98"/>
      <c r="E335" s="98"/>
      <c r="F335" s="98"/>
      <c r="G335" s="99"/>
      <c r="H335" s="25">
        <v>1000</v>
      </c>
      <c r="I335" s="26">
        <v>0</v>
      </c>
      <c r="J335" s="27">
        <v>0</v>
      </c>
      <c r="K335" s="26">
        <v>0</v>
      </c>
      <c r="L335" s="25">
        <f>K335-I335</f>
        <v>0</v>
      </c>
      <c r="M335" s="30"/>
    </row>
    <row r="336" spans="1:15" ht="63" customHeight="1" x14ac:dyDescent="0.25">
      <c r="A336" s="103" t="s">
        <v>0</v>
      </c>
      <c r="B336" s="107"/>
      <c r="C336" s="97" t="s">
        <v>309</v>
      </c>
      <c r="D336" s="98"/>
      <c r="E336" s="98"/>
      <c r="F336" s="98"/>
      <c r="G336" s="99"/>
      <c r="H336" s="25">
        <v>36000</v>
      </c>
      <c r="I336" s="26">
        <v>5120</v>
      </c>
      <c r="J336" s="27">
        <v>14.22</v>
      </c>
      <c r="K336" s="26">
        <v>4080</v>
      </c>
      <c r="L336" s="25">
        <f>K336-I336</f>
        <v>-1040</v>
      </c>
      <c r="M336" s="28" t="s">
        <v>469</v>
      </c>
    </row>
    <row r="337" spans="1:13" ht="19.5" customHeight="1" x14ac:dyDescent="0.25">
      <c r="A337" s="100" t="s">
        <v>310</v>
      </c>
      <c r="B337" s="101"/>
      <c r="C337" s="101"/>
      <c r="D337" s="101"/>
      <c r="E337" s="101"/>
      <c r="F337" s="101"/>
      <c r="G337" s="102"/>
      <c r="H337" s="16">
        <v>3539226</v>
      </c>
      <c r="I337" s="17">
        <v>838712</v>
      </c>
      <c r="J337" s="45">
        <v>23.7</v>
      </c>
      <c r="K337" s="17">
        <f>K338+K340+K343+K346</f>
        <v>880789</v>
      </c>
      <c r="L337" s="16">
        <f>L338+L340+L343+L346</f>
        <v>42076</v>
      </c>
      <c r="M337" s="19"/>
    </row>
    <row r="338" spans="1:13" ht="18" customHeight="1" thickBot="1" x14ac:dyDescent="0.3">
      <c r="A338" s="103" t="s">
        <v>0</v>
      </c>
      <c r="B338" s="104" t="s">
        <v>311</v>
      </c>
      <c r="C338" s="105"/>
      <c r="D338" s="105"/>
      <c r="E338" s="105"/>
      <c r="F338" s="105"/>
      <c r="G338" s="106"/>
      <c r="H338" s="21">
        <v>145000</v>
      </c>
      <c r="I338" s="22">
        <v>2722</v>
      </c>
      <c r="J338" s="23">
        <v>1.88</v>
      </c>
      <c r="K338" s="22">
        <f>K339</f>
        <v>37722</v>
      </c>
      <c r="L338" s="21">
        <f>L339</f>
        <v>35000</v>
      </c>
      <c r="M338" s="24"/>
    </row>
    <row r="339" spans="1:13" ht="95.25" customHeight="1" thickBot="1" x14ac:dyDescent="0.3">
      <c r="A339" s="103"/>
      <c r="B339" s="32" t="s">
        <v>0</v>
      </c>
      <c r="C339" s="97" t="s">
        <v>312</v>
      </c>
      <c r="D339" s="98"/>
      <c r="E339" s="98"/>
      <c r="F339" s="98"/>
      <c r="G339" s="99"/>
      <c r="H339" s="25">
        <v>145000</v>
      </c>
      <c r="I339" s="26">
        <v>2722</v>
      </c>
      <c r="J339" s="27">
        <v>1.88</v>
      </c>
      <c r="K339" s="26">
        <v>37722</v>
      </c>
      <c r="L339" s="25">
        <f>K339-I339</f>
        <v>35000</v>
      </c>
      <c r="M339" s="78" t="s">
        <v>422</v>
      </c>
    </row>
    <row r="340" spans="1:13" ht="40.5" customHeight="1" x14ac:dyDescent="0.25">
      <c r="A340" s="103"/>
      <c r="B340" s="104" t="s">
        <v>313</v>
      </c>
      <c r="C340" s="105"/>
      <c r="D340" s="105"/>
      <c r="E340" s="105"/>
      <c r="F340" s="105"/>
      <c r="G340" s="106"/>
      <c r="H340" s="21">
        <v>769209</v>
      </c>
      <c r="I340" s="22">
        <v>273218</v>
      </c>
      <c r="J340" s="23">
        <v>35.520000000000003</v>
      </c>
      <c r="K340" s="22">
        <f>K341+K342</f>
        <v>267743</v>
      </c>
      <c r="L340" s="21">
        <f>L341+L342</f>
        <v>-5476</v>
      </c>
      <c r="M340" s="24"/>
    </row>
    <row r="341" spans="1:13" ht="60" customHeight="1" x14ac:dyDescent="0.25">
      <c r="A341" s="103"/>
      <c r="B341" s="107" t="s">
        <v>0</v>
      </c>
      <c r="C341" s="97" t="s">
        <v>314</v>
      </c>
      <c r="D341" s="98"/>
      <c r="E341" s="98"/>
      <c r="F341" s="98"/>
      <c r="G341" s="99"/>
      <c r="H341" s="25">
        <v>768000</v>
      </c>
      <c r="I341" s="26">
        <v>272010</v>
      </c>
      <c r="J341" s="27">
        <v>35.42</v>
      </c>
      <c r="K341" s="26">
        <v>266534</v>
      </c>
      <c r="L341" s="25">
        <f>K341-I341</f>
        <v>-5476</v>
      </c>
      <c r="M341" s="28" t="s">
        <v>472</v>
      </c>
    </row>
    <row r="342" spans="1:13" ht="19.5" customHeight="1" x14ac:dyDescent="0.25">
      <c r="A342" s="103"/>
      <c r="B342" s="107"/>
      <c r="C342" s="97" t="s">
        <v>82</v>
      </c>
      <c r="D342" s="98"/>
      <c r="E342" s="98"/>
      <c r="F342" s="98"/>
      <c r="G342" s="99"/>
      <c r="H342" s="25">
        <v>1209</v>
      </c>
      <c r="I342" s="26">
        <v>1209</v>
      </c>
      <c r="J342" s="27">
        <v>99.97</v>
      </c>
      <c r="K342" s="26">
        <v>1209</v>
      </c>
      <c r="L342" s="25">
        <f>K342-I342</f>
        <v>0</v>
      </c>
      <c r="M342" s="30"/>
    </row>
    <row r="343" spans="1:13" ht="16.5" customHeight="1" x14ac:dyDescent="0.25">
      <c r="A343" s="103"/>
      <c r="B343" s="104" t="s">
        <v>315</v>
      </c>
      <c r="C343" s="105"/>
      <c r="D343" s="105"/>
      <c r="E343" s="105"/>
      <c r="F343" s="105"/>
      <c r="G343" s="106"/>
      <c r="H343" s="21">
        <v>1088334</v>
      </c>
      <c r="I343" s="22">
        <v>20267</v>
      </c>
      <c r="J343" s="23">
        <v>1.86</v>
      </c>
      <c r="K343" s="22">
        <f>K344+K345</f>
        <v>20633</v>
      </c>
      <c r="L343" s="21">
        <f>L344+L345</f>
        <v>366</v>
      </c>
      <c r="M343" s="24"/>
    </row>
    <row r="344" spans="1:13" ht="15.75" customHeight="1" x14ac:dyDescent="0.25">
      <c r="A344" s="103"/>
      <c r="B344" s="107" t="s">
        <v>0</v>
      </c>
      <c r="C344" s="97" t="s">
        <v>316</v>
      </c>
      <c r="D344" s="98"/>
      <c r="E344" s="98"/>
      <c r="F344" s="98"/>
      <c r="G344" s="99"/>
      <c r="H344" s="25">
        <v>123000</v>
      </c>
      <c r="I344" s="26">
        <v>19600</v>
      </c>
      <c r="J344" s="27">
        <v>15.93</v>
      </c>
      <c r="K344" s="26">
        <v>19600</v>
      </c>
      <c r="L344" s="25">
        <f>K344-I344</f>
        <v>0</v>
      </c>
      <c r="M344" s="30"/>
    </row>
    <row r="345" spans="1:13" ht="17.25" customHeight="1" x14ac:dyDescent="0.25">
      <c r="A345" s="103"/>
      <c r="B345" s="107"/>
      <c r="C345" s="97" t="s">
        <v>317</v>
      </c>
      <c r="D345" s="98"/>
      <c r="E345" s="98"/>
      <c r="F345" s="98"/>
      <c r="G345" s="99"/>
      <c r="H345" s="25">
        <v>965334</v>
      </c>
      <c r="I345" s="26">
        <v>667</v>
      </c>
      <c r="J345" s="27">
        <v>7.0000000000000007E-2</v>
      </c>
      <c r="K345" s="26">
        <v>1033</v>
      </c>
      <c r="L345" s="25">
        <f>K345-I345</f>
        <v>366</v>
      </c>
      <c r="M345" s="30"/>
    </row>
    <row r="346" spans="1:13" ht="15.75" customHeight="1" x14ac:dyDescent="0.25">
      <c r="A346" s="103"/>
      <c r="B346" s="104" t="s">
        <v>318</v>
      </c>
      <c r="C346" s="105"/>
      <c r="D346" s="105"/>
      <c r="E346" s="105"/>
      <c r="F346" s="105"/>
      <c r="G346" s="106"/>
      <c r="H346" s="21">
        <v>1536683</v>
      </c>
      <c r="I346" s="22">
        <v>542505</v>
      </c>
      <c r="J346" s="23">
        <v>35.299999999999997</v>
      </c>
      <c r="K346" s="22">
        <f>SUM(K347:K349)</f>
        <v>554691</v>
      </c>
      <c r="L346" s="21">
        <f>SUM(L347:L349)</f>
        <v>12186</v>
      </c>
      <c r="M346" s="24"/>
    </row>
    <row r="347" spans="1:13" ht="15" customHeight="1" x14ac:dyDescent="0.25">
      <c r="A347" s="103"/>
      <c r="B347" s="107" t="s">
        <v>0</v>
      </c>
      <c r="C347" s="97" t="s">
        <v>319</v>
      </c>
      <c r="D347" s="98"/>
      <c r="E347" s="98"/>
      <c r="F347" s="98"/>
      <c r="G347" s="99"/>
      <c r="H347" s="25">
        <v>561683</v>
      </c>
      <c r="I347" s="26">
        <v>200000</v>
      </c>
      <c r="J347" s="27">
        <v>35.61</v>
      </c>
      <c r="K347" s="26">
        <v>200000</v>
      </c>
      <c r="L347" s="25">
        <f>K347-I347</f>
        <v>0</v>
      </c>
      <c r="M347" s="30"/>
    </row>
    <row r="348" spans="1:13" ht="24.75" customHeight="1" x14ac:dyDescent="0.25">
      <c r="A348" s="103"/>
      <c r="B348" s="107"/>
      <c r="C348" s="97" t="s">
        <v>424</v>
      </c>
      <c r="D348" s="98"/>
      <c r="E348" s="98"/>
      <c r="F348" s="98"/>
      <c r="G348" s="99"/>
      <c r="H348" s="25">
        <v>475000</v>
      </c>
      <c r="I348" s="26">
        <v>157692</v>
      </c>
      <c r="J348" s="27">
        <v>33.200000000000003</v>
      </c>
      <c r="K348" s="26">
        <v>157321</v>
      </c>
      <c r="L348" s="25">
        <f>K348-I348</f>
        <v>-371</v>
      </c>
      <c r="M348" s="30"/>
    </row>
    <row r="349" spans="1:13" ht="78.75" customHeight="1" x14ac:dyDescent="0.25">
      <c r="A349" s="103"/>
      <c r="B349" s="107"/>
      <c r="C349" s="97" t="s">
        <v>423</v>
      </c>
      <c r="D349" s="98"/>
      <c r="E349" s="98"/>
      <c r="F349" s="98"/>
      <c r="G349" s="99"/>
      <c r="H349" s="25">
        <v>500000</v>
      </c>
      <c r="I349" s="26">
        <v>184813</v>
      </c>
      <c r="J349" s="27">
        <v>36.96</v>
      </c>
      <c r="K349" s="26">
        <v>197370</v>
      </c>
      <c r="L349" s="25">
        <f>K349-I349</f>
        <v>12557</v>
      </c>
      <c r="M349" s="28" t="s">
        <v>470</v>
      </c>
    </row>
    <row r="350" spans="1:13" ht="15.75" customHeight="1" x14ac:dyDescent="0.25">
      <c r="A350" s="100" t="s">
        <v>320</v>
      </c>
      <c r="B350" s="101"/>
      <c r="C350" s="101"/>
      <c r="D350" s="101"/>
      <c r="E350" s="101"/>
      <c r="F350" s="101"/>
      <c r="G350" s="102"/>
      <c r="H350" s="16">
        <v>43925099</v>
      </c>
      <c r="I350" s="17">
        <v>12985011</v>
      </c>
      <c r="J350" s="45">
        <v>29.56</v>
      </c>
      <c r="K350" s="17">
        <f>K351+K353+K355+K362</f>
        <v>12912812</v>
      </c>
      <c r="L350" s="16">
        <f>L351+L353+L355+L362</f>
        <v>-72201</v>
      </c>
      <c r="M350" s="19"/>
    </row>
    <row r="351" spans="1:13" ht="24" customHeight="1" x14ac:dyDescent="0.25">
      <c r="A351" s="52" t="s">
        <v>0</v>
      </c>
      <c r="B351" s="104" t="s">
        <v>321</v>
      </c>
      <c r="C351" s="105"/>
      <c r="D351" s="105"/>
      <c r="E351" s="105"/>
      <c r="F351" s="105"/>
      <c r="G351" s="106"/>
      <c r="H351" s="21">
        <v>802804</v>
      </c>
      <c r="I351" s="22">
        <v>597000</v>
      </c>
      <c r="J351" s="23">
        <v>74.36</v>
      </c>
      <c r="K351" s="22">
        <f>K352</f>
        <v>597000</v>
      </c>
      <c r="L351" s="21">
        <f>L352</f>
        <v>0</v>
      </c>
      <c r="M351" s="24"/>
    </row>
    <row r="352" spans="1:13" ht="27" customHeight="1" x14ac:dyDescent="0.25">
      <c r="A352" s="31"/>
      <c r="B352" s="32" t="s">
        <v>0</v>
      </c>
      <c r="C352" s="97" t="s">
        <v>322</v>
      </c>
      <c r="D352" s="98"/>
      <c r="E352" s="98"/>
      <c r="F352" s="98"/>
      <c r="G352" s="99"/>
      <c r="H352" s="25">
        <v>802804</v>
      </c>
      <c r="I352" s="26">
        <v>597000</v>
      </c>
      <c r="J352" s="27">
        <v>74.36</v>
      </c>
      <c r="K352" s="26">
        <v>597000</v>
      </c>
      <c r="L352" s="25">
        <f>K352-I352</f>
        <v>0</v>
      </c>
      <c r="M352" s="30"/>
    </row>
    <row r="353" spans="1:13" ht="16.5" customHeight="1" x14ac:dyDescent="0.25">
      <c r="A353" s="31"/>
      <c r="B353" s="104" t="s">
        <v>323</v>
      </c>
      <c r="C353" s="105"/>
      <c r="D353" s="105"/>
      <c r="E353" s="105"/>
      <c r="F353" s="105"/>
      <c r="G353" s="106"/>
      <c r="H353" s="21">
        <v>1275955</v>
      </c>
      <c r="I353" s="22">
        <v>325438</v>
      </c>
      <c r="J353" s="23">
        <v>25.51</v>
      </c>
      <c r="K353" s="22">
        <f>K354</f>
        <v>325481</v>
      </c>
      <c r="L353" s="21">
        <f>L354</f>
        <v>43</v>
      </c>
      <c r="M353" s="24"/>
    </row>
    <row r="354" spans="1:13" ht="28.5" customHeight="1" x14ac:dyDescent="0.25">
      <c r="A354" s="56"/>
      <c r="B354" s="69" t="s">
        <v>0</v>
      </c>
      <c r="C354" s="108" t="s">
        <v>324</v>
      </c>
      <c r="D354" s="109"/>
      <c r="E354" s="109"/>
      <c r="F354" s="109"/>
      <c r="G354" s="110"/>
      <c r="H354" s="34">
        <v>1275955</v>
      </c>
      <c r="I354" s="35">
        <v>325438</v>
      </c>
      <c r="J354" s="36">
        <v>25.51</v>
      </c>
      <c r="K354" s="35">
        <v>325481</v>
      </c>
      <c r="L354" s="34">
        <f>K354-I354</f>
        <v>43</v>
      </c>
      <c r="M354" s="59"/>
    </row>
    <row r="355" spans="1:13" ht="18.75" customHeight="1" x14ac:dyDescent="0.25">
      <c r="A355" s="31"/>
      <c r="B355" s="114" t="s">
        <v>325</v>
      </c>
      <c r="C355" s="118"/>
      <c r="D355" s="118"/>
      <c r="E355" s="118"/>
      <c r="F355" s="118"/>
      <c r="G355" s="119"/>
      <c r="H355" s="70">
        <v>17655329</v>
      </c>
      <c r="I355" s="71">
        <v>4483257</v>
      </c>
      <c r="J355" s="72">
        <v>25.39</v>
      </c>
      <c r="K355" s="71">
        <f>SUM(K356:K361)</f>
        <v>4472256</v>
      </c>
      <c r="L355" s="70">
        <f>SUM(L356:L361)</f>
        <v>-11001</v>
      </c>
      <c r="M355" s="73"/>
    </row>
    <row r="356" spans="1:13" ht="90.75" customHeight="1" x14ac:dyDescent="0.25">
      <c r="A356" s="31"/>
      <c r="B356" s="107" t="s">
        <v>0</v>
      </c>
      <c r="C356" s="97" t="s">
        <v>326</v>
      </c>
      <c r="D356" s="98"/>
      <c r="E356" s="98"/>
      <c r="F356" s="98"/>
      <c r="G356" s="99"/>
      <c r="H356" s="25">
        <v>9788882</v>
      </c>
      <c r="I356" s="26">
        <v>2285620</v>
      </c>
      <c r="J356" s="27">
        <v>23.35</v>
      </c>
      <c r="K356" s="26">
        <v>2277127</v>
      </c>
      <c r="L356" s="25">
        <f t="shared" ref="L356:L361" si="12">K356-I356</f>
        <v>-8493</v>
      </c>
      <c r="M356" s="28" t="s">
        <v>473</v>
      </c>
    </row>
    <row r="357" spans="1:13" ht="29.25" customHeight="1" x14ac:dyDescent="0.25">
      <c r="A357" s="31"/>
      <c r="B357" s="107"/>
      <c r="C357" s="97" t="s">
        <v>327</v>
      </c>
      <c r="D357" s="98"/>
      <c r="E357" s="98"/>
      <c r="F357" s="98"/>
      <c r="G357" s="99"/>
      <c r="H357" s="25">
        <v>957000</v>
      </c>
      <c r="I357" s="26">
        <v>239250</v>
      </c>
      <c r="J357" s="27">
        <v>25</v>
      </c>
      <c r="K357" s="26">
        <v>239250</v>
      </c>
      <c r="L357" s="25">
        <f t="shared" si="12"/>
        <v>0</v>
      </c>
      <c r="M357" s="30"/>
    </row>
    <row r="358" spans="1:13" ht="24" customHeight="1" x14ac:dyDescent="0.25">
      <c r="A358" s="31"/>
      <c r="B358" s="107"/>
      <c r="C358" s="97" t="s">
        <v>328</v>
      </c>
      <c r="D358" s="98"/>
      <c r="E358" s="98"/>
      <c r="F358" s="98"/>
      <c r="G358" s="99"/>
      <c r="H358" s="25">
        <v>1000</v>
      </c>
      <c r="I358" s="26">
        <v>71</v>
      </c>
      <c r="J358" s="27">
        <v>7.1</v>
      </c>
      <c r="K358" s="26">
        <v>71</v>
      </c>
      <c r="L358" s="25">
        <f t="shared" si="12"/>
        <v>0</v>
      </c>
      <c r="M358" s="30"/>
    </row>
    <row r="359" spans="1:13" ht="59.25" customHeight="1" x14ac:dyDescent="0.25">
      <c r="A359" s="103" t="s">
        <v>0</v>
      </c>
      <c r="B359" s="107"/>
      <c r="C359" s="97" t="s">
        <v>329</v>
      </c>
      <c r="D359" s="98"/>
      <c r="E359" s="98"/>
      <c r="F359" s="98"/>
      <c r="G359" s="99"/>
      <c r="H359" s="25">
        <v>6826086</v>
      </c>
      <c r="I359" s="26">
        <v>1947384</v>
      </c>
      <c r="J359" s="27">
        <v>28.53</v>
      </c>
      <c r="K359" s="26">
        <v>1944875</v>
      </c>
      <c r="L359" s="25">
        <f t="shared" si="12"/>
        <v>-2509</v>
      </c>
      <c r="M359" s="28" t="s">
        <v>474</v>
      </c>
    </row>
    <row r="360" spans="1:13" ht="24" customHeight="1" x14ac:dyDescent="0.25">
      <c r="A360" s="103"/>
      <c r="B360" s="107"/>
      <c r="C360" s="97" t="s">
        <v>330</v>
      </c>
      <c r="D360" s="98"/>
      <c r="E360" s="98"/>
      <c r="F360" s="98"/>
      <c r="G360" s="99"/>
      <c r="H360" s="25">
        <v>29420</v>
      </c>
      <c r="I360" s="26">
        <v>10932</v>
      </c>
      <c r="J360" s="27">
        <v>47.59</v>
      </c>
      <c r="K360" s="26">
        <v>10933</v>
      </c>
      <c r="L360" s="25">
        <f t="shared" si="12"/>
        <v>1</v>
      </c>
      <c r="M360" s="30"/>
    </row>
    <row r="361" spans="1:13" ht="26.25" customHeight="1" x14ac:dyDescent="0.25">
      <c r="A361" s="103"/>
      <c r="B361" s="107"/>
      <c r="C361" s="97" t="s">
        <v>331</v>
      </c>
      <c r="D361" s="98"/>
      <c r="E361" s="98"/>
      <c r="F361" s="98"/>
      <c r="G361" s="99"/>
      <c r="H361" s="25">
        <v>52941</v>
      </c>
      <c r="I361" s="26">
        <v>0</v>
      </c>
      <c r="J361" s="27">
        <v>0</v>
      </c>
      <c r="K361" s="26">
        <v>0</v>
      </c>
      <c r="L361" s="25">
        <f t="shared" si="12"/>
        <v>0</v>
      </c>
      <c r="M361" s="30"/>
    </row>
    <row r="362" spans="1:13" ht="22.5" customHeight="1" x14ac:dyDescent="0.25">
      <c r="A362" s="103" t="s">
        <v>0</v>
      </c>
      <c r="B362" s="104" t="s">
        <v>332</v>
      </c>
      <c r="C362" s="105"/>
      <c r="D362" s="105"/>
      <c r="E362" s="105"/>
      <c r="F362" s="105"/>
      <c r="G362" s="106"/>
      <c r="H362" s="21">
        <v>24191011</v>
      </c>
      <c r="I362" s="22">
        <v>7579317</v>
      </c>
      <c r="J362" s="23">
        <v>31.33</v>
      </c>
      <c r="K362" s="22">
        <f>SUM(K363:K379)</f>
        <v>7518075</v>
      </c>
      <c r="L362" s="21">
        <f>SUM(L363:L379)</f>
        <v>-61243</v>
      </c>
      <c r="M362" s="30"/>
    </row>
    <row r="363" spans="1:13" ht="63.75" customHeight="1" x14ac:dyDescent="0.25">
      <c r="A363" s="103"/>
      <c r="B363" s="107"/>
      <c r="C363" s="97" t="s">
        <v>333</v>
      </c>
      <c r="D363" s="98"/>
      <c r="E363" s="98"/>
      <c r="F363" s="98"/>
      <c r="G363" s="99"/>
      <c r="H363" s="25">
        <v>1719650</v>
      </c>
      <c r="I363" s="26">
        <v>5860</v>
      </c>
      <c r="J363" s="27">
        <v>0.34</v>
      </c>
      <c r="K363" s="26">
        <v>3983</v>
      </c>
      <c r="L363" s="25">
        <f t="shared" ref="L363:L379" si="13">K363-I363</f>
        <v>-1877</v>
      </c>
      <c r="M363" s="28" t="s">
        <v>475</v>
      </c>
    </row>
    <row r="364" spans="1:13" ht="16.5" customHeight="1" x14ac:dyDescent="0.25">
      <c r="A364" s="103"/>
      <c r="B364" s="107"/>
      <c r="C364" s="97" t="s">
        <v>334</v>
      </c>
      <c r="D364" s="98"/>
      <c r="E364" s="98"/>
      <c r="F364" s="98"/>
      <c r="G364" s="99"/>
      <c r="H364" s="25">
        <v>4406200</v>
      </c>
      <c r="I364" s="26">
        <v>1983552</v>
      </c>
      <c r="J364" s="27">
        <v>45.02</v>
      </c>
      <c r="K364" s="26">
        <v>1983551</v>
      </c>
      <c r="L364" s="25">
        <f t="shared" si="13"/>
        <v>-1</v>
      </c>
      <c r="M364" s="30"/>
    </row>
    <row r="365" spans="1:13" ht="16.5" customHeight="1" x14ac:dyDescent="0.25">
      <c r="A365" s="103"/>
      <c r="B365" s="107"/>
      <c r="C365" s="97" t="s">
        <v>335</v>
      </c>
      <c r="D365" s="98"/>
      <c r="E365" s="98"/>
      <c r="F365" s="98"/>
      <c r="G365" s="99"/>
      <c r="H365" s="25">
        <v>10800</v>
      </c>
      <c r="I365" s="26">
        <v>8361</v>
      </c>
      <c r="J365" s="27">
        <v>77.42</v>
      </c>
      <c r="K365" s="26">
        <v>8361</v>
      </c>
      <c r="L365" s="25">
        <f t="shared" si="13"/>
        <v>0</v>
      </c>
      <c r="M365" s="30"/>
    </row>
    <row r="366" spans="1:13" ht="16.5" customHeight="1" x14ac:dyDescent="0.25">
      <c r="A366" s="103"/>
      <c r="B366" s="107"/>
      <c r="C366" s="97" t="s">
        <v>336</v>
      </c>
      <c r="D366" s="98"/>
      <c r="E366" s="98"/>
      <c r="F366" s="98"/>
      <c r="G366" s="99"/>
      <c r="H366" s="25">
        <v>3961377</v>
      </c>
      <c r="I366" s="26">
        <v>1431686</v>
      </c>
      <c r="J366" s="27">
        <v>36.14</v>
      </c>
      <c r="K366" s="26">
        <v>1431686</v>
      </c>
      <c r="L366" s="25">
        <f t="shared" si="13"/>
        <v>0</v>
      </c>
      <c r="M366" s="30"/>
    </row>
    <row r="367" spans="1:13" ht="16.5" customHeight="1" x14ac:dyDescent="0.25">
      <c r="A367" s="103"/>
      <c r="B367" s="107"/>
      <c r="C367" s="97" t="s">
        <v>337</v>
      </c>
      <c r="D367" s="98"/>
      <c r="E367" s="98"/>
      <c r="F367" s="98"/>
      <c r="G367" s="99"/>
      <c r="H367" s="25">
        <v>19503</v>
      </c>
      <c r="I367" s="26">
        <v>11969</v>
      </c>
      <c r="J367" s="27">
        <v>61.37</v>
      </c>
      <c r="K367" s="26">
        <v>11969</v>
      </c>
      <c r="L367" s="25">
        <f t="shared" si="13"/>
        <v>0</v>
      </c>
      <c r="M367" s="30"/>
    </row>
    <row r="368" spans="1:13" ht="16.5" customHeight="1" x14ac:dyDescent="0.25">
      <c r="A368" s="103"/>
      <c r="B368" s="107"/>
      <c r="C368" s="97" t="s">
        <v>338</v>
      </c>
      <c r="D368" s="98"/>
      <c r="E368" s="98"/>
      <c r="F368" s="98"/>
      <c r="G368" s="99"/>
      <c r="H368" s="25">
        <v>4382330</v>
      </c>
      <c r="I368" s="26">
        <v>2131721</v>
      </c>
      <c r="J368" s="27">
        <v>48.64</v>
      </c>
      <c r="K368" s="26">
        <v>2131722</v>
      </c>
      <c r="L368" s="25">
        <f t="shared" si="13"/>
        <v>1</v>
      </c>
      <c r="M368" s="30"/>
    </row>
    <row r="369" spans="1:13" ht="16.5" customHeight="1" x14ac:dyDescent="0.25">
      <c r="A369" s="103"/>
      <c r="B369" s="107"/>
      <c r="C369" s="97" t="s">
        <v>339</v>
      </c>
      <c r="D369" s="98"/>
      <c r="E369" s="98"/>
      <c r="F369" s="98"/>
      <c r="G369" s="99"/>
      <c r="H369" s="25">
        <v>1729315</v>
      </c>
      <c r="I369" s="26">
        <v>361098</v>
      </c>
      <c r="J369" s="27">
        <v>20.88</v>
      </c>
      <c r="K369" s="26">
        <v>361098</v>
      </c>
      <c r="L369" s="25">
        <f t="shared" si="13"/>
        <v>0</v>
      </c>
      <c r="M369" s="30"/>
    </row>
    <row r="370" spans="1:13" ht="16.5" customHeight="1" x14ac:dyDescent="0.25">
      <c r="A370" s="103"/>
      <c r="B370" s="107"/>
      <c r="C370" s="97" t="s">
        <v>340</v>
      </c>
      <c r="D370" s="98"/>
      <c r="E370" s="98"/>
      <c r="F370" s="98"/>
      <c r="G370" s="99"/>
      <c r="H370" s="25">
        <v>451635</v>
      </c>
      <c r="I370" s="26">
        <v>286566</v>
      </c>
      <c r="J370" s="27">
        <v>63.45</v>
      </c>
      <c r="K370" s="26">
        <v>286566</v>
      </c>
      <c r="L370" s="25">
        <f t="shared" si="13"/>
        <v>0</v>
      </c>
      <c r="M370" s="30"/>
    </row>
    <row r="371" spans="1:13" ht="16.5" customHeight="1" x14ac:dyDescent="0.25">
      <c r="A371" s="103"/>
      <c r="B371" s="107"/>
      <c r="C371" s="97" t="s">
        <v>341</v>
      </c>
      <c r="D371" s="98"/>
      <c r="E371" s="98"/>
      <c r="F371" s="98"/>
      <c r="G371" s="99"/>
      <c r="H371" s="25">
        <v>290095</v>
      </c>
      <c r="I371" s="26">
        <v>114571</v>
      </c>
      <c r="J371" s="27">
        <v>39.49</v>
      </c>
      <c r="K371" s="26">
        <v>114571</v>
      </c>
      <c r="L371" s="25">
        <f t="shared" si="13"/>
        <v>0</v>
      </c>
      <c r="M371" s="30"/>
    </row>
    <row r="372" spans="1:13" ht="16.5" customHeight="1" x14ac:dyDescent="0.25">
      <c r="A372" s="103"/>
      <c r="B372" s="107"/>
      <c r="C372" s="97" t="s">
        <v>342</v>
      </c>
      <c r="D372" s="98"/>
      <c r="E372" s="98"/>
      <c r="F372" s="98"/>
      <c r="G372" s="99"/>
      <c r="H372" s="25">
        <v>381900</v>
      </c>
      <c r="I372" s="26">
        <v>21070</v>
      </c>
      <c r="J372" s="27">
        <v>5.52</v>
      </c>
      <c r="K372" s="26">
        <v>21070</v>
      </c>
      <c r="L372" s="25">
        <f t="shared" si="13"/>
        <v>0</v>
      </c>
      <c r="M372" s="30"/>
    </row>
    <row r="373" spans="1:13" ht="31.5" customHeight="1" x14ac:dyDescent="0.25">
      <c r="A373" s="103"/>
      <c r="B373" s="107"/>
      <c r="C373" s="97" t="s">
        <v>343</v>
      </c>
      <c r="D373" s="98"/>
      <c r="E373" s="98"/>
      <c r="F373" s="98"/>
      <c r="G373" s="99"/>
      <c r="H373" s="25">
        <v>936233</v>
      </c>
      <c r="I373" s="26">
        <v>366110</v>
      </c>
      <c r="J373" s="27">
        <v>39.1</v>
      </c>
      <c r="K373" s="26">
        <v>366110</v>
      </c>
      <c r="L373" s="25">
        <f t="shared" si="13"/>
        <v>0</v>
      </c>
      <c r="M373" s="30"/>
    </row>
    <row r="374" spans="1:13" ht="28.5" customHeight="1" x14ac:dyDescent="0.25">
      <c r="A374" s="103"/>
      <c r="B374" s="107"/>
      <c r="C374" s="97" t="s">
        <v>344</v>
      </c>
      <c r="D374" s="98"/>
      <c r="E374" s="98"/>
      <c r="F374" s="98"/>
      <c r="G374" s="99"/>
      <c r="H374" s="25">
        <v>37900</v>
      </c>
      <c r="I374" s="26">
        <v>37492</v>
      </c>
      <c r="J374" s="27">
        <v>98.92</v>
      </c>
      <c r="K374" s="26">
        <v>37492</v>
      </c>
      <c r="L374" s="25">
        <f t="shared" si="13"/>
        <v>0</v>
      </c>
      <c r="M374" s="30"/>
    </row>
    <row r="375" spans="1:13" ht="18.75" customHeight="1" x14ac:dyDescent="0.25">
      <c r="A375" s="103"/>
      <c r="B375" s="107"/>
      <c r="C375" s="97" t="s">
        <v>425</v>
      </c>
      <c r="D375" s="98"/>
      <c r="E375" s="98"/>
      <c r="F375" s="98"/>
      <c r="G375" s="99"/>
      <c r="H375" s="25">
        <v>475579</v>
      </c>
      <c r="I375" s="26">
        <v>232159</v>
      </c>
      <c r="J375" s="27">
        <v>48.82</v>
      </c>
      <c r="K375" s="26">
        <v>232159</v>
      </c>
      <c r="L375" s="25">
        <f t="shared" si="13"/>
        <v>0</v>
      </c>
      <c r="M375" s="30"/>
    </row>
    <row r="376" spans="1:13" ht="16.5" customHeight="1" x14ac:dyDescent="0.25">
      <c r="A376" s="103"/>
      <c r="B376" s="107"/>
      <c r="C376" s="97" t="s">
        <v>345</v>
      </c>
      <c r="D376" s="98"/>
      <c r="E376" s="98"/>
      <c r="F376" s="98"/>
      <c r="G376" s="99"/>
      <c r="H376" s="25">
        <v>1095333</v>
      </c>
      <c r="I376" s="26">
        <v>141014</v>
      </c>
      <c r="J376" s="27">
        <v>12.87</v>
      </c>
      <c r="K376" s="26">
        <v>141013</v>
      </c>
      <c r="L376" s="25">
        <f t="shared" si="13"/>
        <v>-1</v>
      </c>
      <c r="M376" s="30"/>
    </row>
    <row r="377" spans="1:13" ht="89.25" customHeight="1" x14ac:dyDescent="0.25">
      <c r="A377" s="103" t="s">
        <v>0</v>
      </c>
      <c r="B377" s="107"/>
      <c r="C377" s="97" t="s">
        <v>346</v>
      </c>
      <c r="D377" s="98"/>
      <c r="E377" s="98"/>
      <c r="F377" s="98"/>
      <c r="G377" s="99"/>
      <c r="H377" s="25">
        <v>2900000</v>
      </c>
      <c r="I377" s="26">
        <v>217614</v>
      </c>
      <c r="J377" s="27">
        <v>7.5</v>
      </c>
      <c r="K377" s="26">
        <v>158249</v>
      </c>
      <c r="L377" s="25">
        <f t="shared" si="13"/>
        <v>-59365</v>
      </c>
      <c r="M377" s="79" t="s">
        <v>476</v>
      </c>
    </row>
    <row r="378" spans="1:13" ht="25.5" customHeight="1" x14ac:dyDescent="0.25">
      <c r="A378" s="103"/>
      <c r="B378" s="107"/>
      <c r="C378" s="97" t="s">
        <v>347</v>
      </c>
      <c r="D378" s="98"/>
      <c r="E378" s="98"/>
      <c r="F378" s="98"/>
      <c r="G378" s="99"/>
      <c r="H378" s="25">
        <v>1125736</v>
      </c>
      <c r="I378" s="26">
        <v>0</v>
      </c>
      <c r="J378" s="27">
        <v>0</v>
      </c>
      <c r="K378" s="26">
        <v>0</v>
      </c>
      <c r="L378" s="25">
        <f t="shared" si="13"/>
        <v>0</v>
      </c>
      <c r="M378" s="30"/>
    </row>
    <row r="379" spans="1:13" ht="22.5" customHeight="1" x14ac:dyDescent="0.25">
      <c r="A379" s="103"/>
      <c r="B379" s="107"/>
      <c r="C379" s="97" t="s">
        <v>426</v>
      </c>
      <c r="D379" s="98"/>
      <c r="E379" s="98"/>
      <c r="F379" s="98"/>
      <c r="G379" s="99"/>
      <c r="H379" s="25">
        <v>267425</v>
      </c>
      <c r="I379" s="26">
        <v>228475</v>
      </c>
      <c r="J379" s="27">
        <v>85.44</v>
      </c>
      <c r="K379" s="26">
        <v>228475</v>
      </c>
      <c r="L379" s="25">
        <f t="shared" si="13"/>
        <v>0</v>
      </c>
      <c r="M379" s="30"/>
    </row>
    <row r="380" spans="1:13" ht="21.75" customHeight="1" x14ac:dyDescent="0.25">
      <c r="A380" s="100" t="s">
        <v>348</v>
      </c>
      <c r="B380" s="101"/>
      <c r="C380" s="101"/>
      <c r="D380" s="101"/>
      <c r="E380" s="101"/>
      <c r="F380" s="101"/>
      <c r="G380" s="102"/>
      <c r="H380" s="16">
        <v>3361505</v>
      </c>
      <c r="I380" s="17">
        <v>862750</v>
      </c>
      <c r="J380" s="45">
        <v>25.67</v>
      </c>
      <c r="K380" s="17">
        <f>K381+K383+K387+K389+K391</f>
        <v>884799</v>
      </c>
      <c r="L380" s="16">
        <f>L381+L383+L387+L389+L391</f>
        <v>22049</v>
      </c>
      <c r="M380" s="19"/>
    </row>
    <row r="381" spans="1:13" ht="17.25" customHeight="1" x14ac:dyDescent="0.25">
      <c r="A381" s="103" t="s">
        <v>0</v>
      </c>
      <c r="B381" s="104" t="s">
        <v>349</v>
      </c>
      <c r="C381" s="105"/>
      <c r="D381" s="105"/>
      <c r="E381" s="105"/>
      <c r="F381" s="105"/>
      <c r="G381" s="106"/>
      <c r="H381" s="21">
        <v>1545584</v>
      </c>
      <c r="I381" s="22">
        <v>367060</v>
      </c>
      <c r="J381" s="23">
        <v>23.75</v>
      </c>
      <c r="K381" s="22">
        <f>SUM(K382:K382)</f>
        <v>388783</v>
      </c>
      <c r="L381" s="21">
        <f>SUM(L382:L382)</f>
        <v>21723</v>
      </c>
      <c r="M381" s="24"/>
    </row>
    <row r="382" spans="1:13" ht="117.75" customHeight="1" x14ac:dyDescent="0.25">
      <c r="A382" s="103"/>
      <c r="B382" s="32"/>
      <c r="C382" s="97" t="s">
        <v>350</v>
      </c>
      <c r="D382" s="98"/>
      <c r="E382" s="98"/>
      <c r="F382" s="98"/>
      <c r="G382" s="99"/>
      <c r="H382" s="25">
        <v>1545584</v>
      </c>
      <c r="I382" s="26">
        <v>367060</v>
      </c>
      <c r="J382" s="27">
        <v>23.75</v>
      </c>
      <c r="K382" s="26">
        <v>388783</v>
      </c>
      <c r="L382" s="25">
        <f>K382-I382</f>
        <v>21723</v>
      </c>
      <c r="M382" s="28" t="s">
        <v>485</v>
      </c>
    </row>
    <row r="383" spans="1:13" ht="12.95" customHeight="1" x14ac:dyDescent="0.25">
      <c r="A383" s="103"/>
      <c r="B383" s="104" t="s">
        <v>351</v>
      </c>
      <c r="C383" s="105"/>
      <c r="D383" s="105"/>
      <c r="E383" s="105"/>
      <c r="F383" s="105"/>
      <c r="G383" s="106"/>
      <c r="H383" s="21">
        <v>1755888</v>
      </c>
      <c r="I383" s="22">
        <v>495527</v>
      </c>
      <c r="J383" s="23">
        <v>28.22</v>
      </c>
      <c r="K383" s="22">
        <f>SUM(K384:K386)</f>
        <v>495659</v>
      </c>
      <c r="L383" s="21">
        <f>SUM(L384:L386)</f>
        <v>132</v>
      </c>
      <c r="M383" s="24"/>
    </row>
    <row r="384" spans="1:13" ht="105" customHeight="1" x14ac:dyDescent="0.25">
      <c r="A384" s="103"/>
      <c r="B384" s="107"/>
      <c r="C384" s="97" t="s">
        <v>352</v>
      </c>
      <c r="D384" s="98"/>
      <c r="E384" s="98"/>
      <c r="F384" s="98"/>
      <c r="G384" s="99"/>
      <c r="H384" s="25">
        <v>1039017</v>
      </c>
      <c r="I384" s="26">
        <v>288724</v>
      </c>
      <c r="J384" s="27">
        <v>27.79</v>
      </c>
      <c r="K384" s="26">
        <v>291714</v>
      </c>
      <c r="L384" s="25">
        <f>K384-I384</f>
        <v>2990</v>
      </c>
      <c r="M384" s="68" t="s">
        <v>453</v>
      </c>
    </row>
    <row r="385" spans="1:13" ht="24" customHeight="1" x14ac:dyDescent="0.25">
      <c r="A385" s="103"/>
      <c r="B385" s="107"/>
      <c r="C385" s="97" t="s">
        <v>353</v>
      </c>
      <c r="D385" s="98"/>
      <c r="E385" s="98"/>
      <c r="F385" s="98"/>
      <c r="G385" s="99"/>
      <c r="H385" s="25">
        <v>502485</v>
      </c>
      <c r="I385" s="26">
        <v>144115</v>
      </c>
      <c r="J385" s="27">
        <v>28.68</v>
      </c>
      <c r="K385" s="26">
        <v>144221</v>
      </c>
      <c r="L385" s="25">
        <f>K385-I385</f>
        <v>106</v>
      </c>
      <c r="M385" s="30"/>
    </row>
    <row r="386" spans="1:13" ht="65.25" customHeight="1" x14ac:dyDescent="0.25">
      <c r="A386" s="103"/>
      <c r="B386" s="107"/>
      <c r="C386" s="97" t="s">
        <v>354</v>
      </c>
      <c r="D386" s="98"/>
      <c r="E386" s="98"/>
      <c r="F386" s="98"/>
      <c r="G386" s="99"/>
      <c r="H386" s="25">
        <v>214386</v>
      </c>
      <c r="I386" s="26">
        <v>62688</v>
      </c>
      <c r="J386" s="27">
        <v>29.24</v>
      </c>
      <c r="K386" s="26">
        <v>59724</v>
      </c>
      <c r="L386" s="25">
        <f>K386-I386</f>
        <v>-2964</v>
      </c>
      <c r="M386" s="68" t="s">
        <v>455</v>
      </c>
    </row>
    <row r="387" spans="1:13" ht="19.5" customHeight="1" x14ac:dyDescent="0.25">
      <c r="A387" s="103"/>
      <c r="B387" s="104" t="s">
        <v>355</v>
      </c>
      <c r="C387" s="105"/>
      <c r="D387" s="105"/>
      <c r="E387" s="105"/>
      <c r="F387" s="105"/>
      <c r="G387" s="106"/>
      <c r="H387" s="21">
        <v>3639</v>
      </c>
      <c r="I387" s="22">
        <v>163</v>
      </c>
      <c r="J387" s="23">
        <v>4.47</v>
      </c>
      <c r="K387" s="22">
        <f>K388</f>
        <v>357</v>
      </c>
      <c r="L387" s="21">
        <f>L388</f>
        <v>194</v>
      </c>
      <c r="M387" s="24"/>
    </row>
    <row r="388" spans="1:13" ht="27.75" customHeight="1" x14ac:dyDescent="0.25">
      <c r="A388" s="103"/>
      <c r="B388" s="32" t="s">
        <v>0</v>
      </c>
      <c r="C388" s="97" t="s">
        <v>356</v>
      </c>
      <c r="D388" s="98"/>
      <c r="E388" s="98"/>
      <c r="F388" s="98"/>
      <c r="G388" s="99"/>
      <c r="H388" s="25">
        <v>3639</v>
      </c>
      <c r="I388" s="26">
        <v>163</v>
      </c>
      <c r="J388" s="27">
        <v>4.47</v>
      </c>
      <c r="K388" s="26">
        <v>357</v>
      </c>
      <c r="L388" s="25">
        <f>K388-I388</f>
        <v>194</v>
      </c>
      <c r="M388" s="30"/>
    </row>
    <row r="389" spans="1:13" ht="18" customHeight="1" x14ac:dyDescent="0.25">
      <c r="A389" s="103"/>
      <c r="B389" s="104" t="s">
        <v>357</v>
      </c>
      <c r="C389" s="105"/>
      <c r="D389" s="105"/>
      <c r="E389" s="105"/>
      <c r="F389" s="105"/>
      <c r="G389" s="106"/>
      <c r="H389" s="21">
        <v>14079</v>
      </c>
      <c r="I389" s="22">
        <v>0</v>
      </c>
      <c r="J389" s="23">
        <v>0</v>
      </c>
      <c r="K389" s="22">
        <f>K390</f>
        <v>0</v>
      </c>
      <c r="L389" s="21">
        <f>L390</f>
        <v>0</v>
      </c>
      <c r="M389" s="24"/>
    </row>
    <row r="390" spans="1:13" ht="16.5" customHeight="1" x14ac:dyDescent="0.25">
      <c r="A390" s="103"/>
      <c r="B390" s="32" t="s">
        <v>0</v>
      </c>
      <c r="C390" s="97" t="s">
        <v>266</v>
      </c>
      <c r="D390" s="98"/>
      <c r="E390" s="98"/>
      <c r="F390" s="98"/>
      <c r="G390" s="99"/>
      <c r="H390" s="25">
        <v>14079</v>
      </c>
      <c r="I390" s="26">
        <v>0</v>
      </c>
      <c r="J390" s="27">
        <v>0</v>
      </c>
      <c r="K390" s="26">
        <v>0</v>
      </c>
      <c r="L390" s="25">
        <f>K390-I390</f>
        <v>0</v>
      </c>
      <c r="M390" s="30"/>
    </row>
    <row r="391" spans="1:13" ht="18" customHeight="1" x14ac:dyDescent="0.25">
      <c r="A391" s="103"/>
      <c r="B391" s="104" t="s">
        <v>358</v>
      </c>
      <c r="C391" s="105"/>
      <c r="D391" s="105"/>
      <c r="E391" s="105"/>
      <c r="F391" s="105"/>
      <c r="G391" s="106"/>
      <c r="H391" s="21">
        <v>42315</v>
      </c>
      <c r="I391" s="22">
        <v>0</v>
      </c>
      <c r="J391" s="23">
        <v>0</v>
      </c>
      <c r="K391" s="22">
        <f>SUM(K392:K394)</f>
        <v>0</v>
      </c>
      <c r="L391" s="21">
        <f>SUM(L392:L394)</f>
        <v>0</v>
      </c>
      <c r="M391" s="24"/>
    </row>
    <row r="392" spans="1:13" ht="16.5" customHeight="1" x14ac:dyDescent="0.25">
      <c r="A392" s="103"/>
      <c r="B392" s="107" t="s">
        <v>0</v>
      </c>
      <c r="C392" s="97" t="s">
        <v>273</v>
      </c>
      <c r="D392" s="98"/>
      <c r="E392" s="98"/>
      <c r="F392" s="98"/>
      <c r="G392" s="99"/>
      <c r="H392" s="25">
        <v>25000</v>
      </c>
      <c r="I392" s="26">
        <v>0</v>
      </c>
      <c r="J392" s="27">
        <v>0</v>
      </c>
      <c r="K392" s="26">
        <v>0</v>
      </c>
      <c r="L392" s="25">
        <f>K392-I392</f>
        <v>0</v>
      </c>
      <c r="M392" s="30"/>
    </row>
    <row r="393" spans="1:13" ht="18.75" customHeight="1" x14ac:dyDescent="0.25">
      <c r="A393" s="103"/>
      <c r="B393" s="107"/>
      <c r="C393" s="97" t="s">
        <v>274</v>
      </c>
      <c r="D393" s="98"/>
      <c r="E393" s="98"/>
      <c r="F393" s="98"/>
      <c r="G393" s="99"/>
      <c r="H393" s="25">
        <v>13091</v>
      </c>
      <c r="I393" s="26">
        <v>0</v>
      </c>
      <c r="J393" s="27">
        <v>0</v>
      </c>
      <c r="K393" s="26">
        <v>0</v>
      </c>
      <c r="L393" s="25">
        <f>K393-I393</f>
        <v>0</v>
      </c>
      <c r="M393" s="30"/>
    </row>
    <row r="394" spans="1:13" ht="27" customHeight="1" x14ac:dyDescent="0.25">
      <c r="A394" s="103"/>
      <c r="B394" s="107"/>
      <c r="C394" s="97" t="s">
        <v>457</v>
      </c>
      <c r="D394" s="98"/>
      <c r="E394" s="98"/>
      <c r="F394" s="98"/>
      <c r="G394" s="99"/>
      <c r="H394" s="25">
        <v>4224</v>
      </c>
      <c r="I394" s="26">
        <v>0</v>
      </c>
      <c r="J394" s="27">
        <v>0</v>
      </c>
      <c r="K394" s="26">
        <v>0</v>
      </c>
      <c r="L394" s="25">
        <f>K394-I394</f>
        <v>0</v>
      </c>
      <c r="M394" s="30"/>
    </row>
    <row r="395" spans="1:13" ht="12.95" customHeight="1" x14ac:dyDescent="0.25">
      <c r="A395" s="100" t="s">
        <v>359</v>
      </c>
      <c r="B395" s="101"/>
      <c r="C395" s="101"/>
      <c r="D395" s="101"/>
      <c r="E395" s="101"/>
      <c r="F395" s="101"/>
      <c r="G395" s="102"/>
      <c r="H395" s="16">
        <v>845300</v>
      </c>
      <c r="I395" s="17">
        <v>3480</v>
      </c>
      <c r="J395" s="45">
        <v>0.41</v>
      </c>
      <c r="K395" s="17">
        <f>K396+K398+K401+K403+K405+K407</f>
        <v>4480</v>
      </c>
      <c r="L395" s="16">
        <f>L396+L398+L401+L403+L405+L407</f>
        <v>1000</v>
      </c>
      <c r="M395" s="19"/>
    </row>
    <row r="396" spans="1:13" ht="12.95" customHeight="1" x14ac:dyDescent="0.25">
      <c r="A396" s="103" t="s">
        <v>0</v>
      </c>
      <c r="B396" s="104" t="s">
        <v>360</v>
      </c>
      <c r="C396" s="105"/>
      <c r="D396" s="105"/>
      <c r="E396" s="105"/>
      <c r="F396" s="105"/>
      <c r="G396" s="106"/>
      <c r="H396" s="21">
        <v>20000</v>
      </c>
      <c r="I396" s="22">
        <v>0</v>
      </c>
      <c r="J396" s="23">
        <v>0</v>
      </c>
      <c r="K396" s="22">
        <f>K397</f>
        <v>0</v>
      </c>
      <c r="L396" s="21">
        <f>L397</f>
        <v>0</v>
      </c>
      <c r="M396" s="24"/>
    </row>
    <row r="397" spans="1:13" ht="16.5" customHeight="1" x14ac:dyDescent="0.25">
      <c r="A397" s="103"/>
      <c r="B397" s="32" t="s">
        <v>0</v>
      </c>
      <c r="C397" s="97" t="s">
        <v>361</v>
      </c>
      <c r="D397" s="98"/>
      <c r="E397" s="98"/>
      <c r="F397" s="98"/>
      <c r="G397" s="99"/>
      <c r="H397" s="25">
        <v>20000</v>
      </c>
      <c r="I397" s="26">
        <v>0</v>
      </c>
      <c r="J397" s="27">
        <v>0</v>
      </c>
      <c r="K397" s="26">
        <v>0</v>
      </c>
      <c r="L397" s="25">
        <f>K397-I397</f>
        <v>0</v>
      </c>
      <c r="M397" s="30"/>
    </row>
    <row r="398" spans="1:13" ht="12.95" customHeight="1" x14ac:dyDescent="0.25">
      <c r="A398" s="103"/>
      <c r="B398" s="104" t="s">
        <v>362</v>
      </c>
      <c r="C398" s="105"/>
      <c r="D398" s="105"/>
      <c r="E398" s="105"/>
      <c r="F398" s="105"/>
      <c r="G398" s="106"/>
      <c r="H398" s="21">
        <v>101500</v>
      </c>
      <c r="I398" s="22">
        <v>441</v>
      </c>
      <c r="J398" s="23">
        <v>0.43</v>
      </c>
      <c r="K398" s="22">
        <f>SUM(K399:K400)</f>
        <v>441</v>
      </c>
      <c r="L398" s="21">
        <f>SUM(L399:L400)</f>
        <v>0</v>
      </c>
      <c r="M398" s="24"/>
    </row>
    <row r="399" spans="1:13" ht="17.25" customHeight="1" x14ac:dyDescent="0.25">
      <c r="A399" s="103"/>
      <c r="B399" s="32"/>
      <c r="C399" s="97" t="s">
        <v>363</v>
      </c>
      <c r="D399" s="98"/>
      <c r="E399" s="98"/>
      <c r="F399" s="98"/>
      <c r="G399" s="99"/>
      <c r="H399" s="25">
        <v>100000</v>
      </c>
      <c r="I399" s="26">
        <v>0</v>
      </c>
      <c r="J399" s="27">
        <v>0</v>
      </c>
      <c r="K399" s="26">
        <v>0</v>
      </c>
      <c r="L399" s="25">
        <f>K399-I399</f>
        <v>0</v>
      </c>
      <c r="M399" s="30"/>
    </row>
    <row r="400" spans="1:13" ht="12.95" customHeight="1" x14ac:dyDescent="0.25">
      <c r="A400" s="103" t="s">
        <v>0</v>
      </c>
      <c r="B400" s="107"/>
      <c r="C400" s="97" t="s">
        <v>361</v>
      </c>
      <c r="D400" s="98"/>
      <c r="E400" s="98"/>
      <c r="F400" s="98"/>
      <c r="G400" s="99"/>
      <c r="H400" s="25">
        <v>1500</v>
      </c>
      <c r="I400" s="26">
        <v>441</v>
      </c>
      <c r="J400" s="27">
        <v>29.38</v>
      </c>
      <c r="K400" s="26">
        <v>441</v>
      </c>
      <c r="L400" s="25">
        <f>K400-I400</f>
        <v>0</v>
      </c>
      <c r="M400" s="30"/>
    </row>
    <row r="401" spans="1:13" ht="12.95" customHeight="1" x14ac:dyDescent="0.25">
      <c r="A401" s="31" t="s">
        <v>0</v>
      </c>
      <c r="B401" s="104" t="s">
        <v>364</v>
      </c>
      <c r="C401" s="105"/>
      <c r="D401" s="105"/>
      <c r="E401" s="105"/>
      <c r="F401" s="105"/>
      <c r="G401" s="106"/>
      <c r="H401" s="21">
        <v>410400</v>
      </c>
      <c r="I401" s="22">
        <v>0</v>
      </c>
      <c r="J401" s="23">
        <v>0</v>
      </c>
      <c r="K401" s="22">
        <f>K402</f>
        <v>0</v>
      </c>
      <c r="L401" s="21">
        <f>L402</f>
        <v>0</v>
      </c>
      <c r="M401" s="24"/>
    </row>
    <row r="402" spans="1:13" ht="12.95" customHeight="1" x14ac:dyDescent="0.25">
      <c r="A402" s="31"/>
      <c r="B402" s="32" t="s">
        <v>0</v>
      </c>
      <c r="C402" s="97" t="s">
        <v>365</v>
      </c>
      <c r="D402" s="98"/>
      <c r="E402" s="98"/>
      <c r="F402" s="98"/>
      <c r="G402" s="99"/>
      <c r="H402" s="25">
        <v>410400</v>
      </c>
      <c r="I402" s="26">
        <v>0</v>
      </c>
      <c r="J402" s="27">
        <v>0</v>
      </c>
      <c r="K402" s="26">
        <v>0</v>
      </c>
      <c r="L402" s="25">
        <f>K402-I402</f>
        <v>0</v>
      </c>
      <c r="M402" s="30"/>
    </row>
    <row r="403" spans="1:13" ht="12.95" customHeight="1" x14ac:dyDescent="0.25">
      <c r="A403" s="31"/>
      <c r="B403" s="104" t="s">
        <v>366</v>
      </c>
      <c r="C403" s="105"/>
      <c r="D403" s="105"/>
      <c r="E403" s="105"/>
      <c r="F403" s="105"/>
      <c r="G403" s="106"/>
      <c r="H403" s="21">
        <v>50000</v>
      </c>
      <c r="I403" s="22">
        <v>0</v>
      </c>
      <c r="J403" s="23">
        <v>0</v>
      </c>
      <c r="K403" s="22">
        <f>K404</f>
        <v>0</v>
      </c>
      <c r="L403" s="21">
        <f>L404</f>
        <v>0</v>
      </c>
      <c r="M403" s="24"/>
    </row>
    <row r="404" spans="1:13" ht="14.25" customHeight="1" x14ac:dyDescent="0.25">
      <c r="A404" s="31"/>
      <c r="B404" s="32" t="s">
        <v>0</v>
      </c>
      <c r="C404" s="97" t="s">
        <v>33</v>
      </c>
      <c r="D404" s="98"/>
      <c r="E404" s="98"/>
      <c r="F404" s="98"/>
      <c r="G404" s="99"/>
      <c r="H404" s="25">
        <v>50000</v>
      </c>
      <c r="I404" s="26">
        <v>0</v>
      </c>
      <c r="J404" s="27">
        <v>0</v>
      </c>
      <c r="K404" s="26">
        <v>0</v>
      </c>
      <c r="L404" s="25">
        <f>K404-I404</f>
        <v>0</v>
      </c>
      <c r="M404" s="30"/>
    </row>
    <row r="405" spans="1:13" ht="26.25" customHeight="1" x14ac:dyDescent="0.25">
      <c r="A405" s="31"/>
      <c r="B405" s="104" t="s">
        <v>367</v>
      </c>
      <c r="C405" s="105"/>
      <c r="D405" s="105"/>
      <c r="E405" s="105"/>
      <c r="F405" s="105"/>
      <c r="G405" s="106"/>
      <c r="H405" s="21">
        <v>1000</v>
      </c>
      <c r="I405" s="22">
        <v>0</v>
      </c>
      <c r="J405" s="23">
        <v>0</v>
      </c>
      <c r="K405" s="22">
        <f>K406</f>
        <v>1000</v>
      </c>
      <c r="L405" s="21">
        <f>L406</f>
        <v>1000</v>
      </c>
      <c r="M405" s="24"/>
    </row>
    <row r="406" spans="1:13" ht="28.5" customHeight="1" x14ac:dyDescent="0.25">
      <c r="A406" s="31"/>
      <c r="B406" s="32" t="s">
        <v>0</v>
      </c>
      <c r="C406" s="97" t="s">
        <v>368</v>
      </c>
      <c r="D406" s="98"/>
      <c r="E406" s="98"/>
      <c r="F406" s="98"/>
      <c r="G406" s="99"/>
      <c r="H406" s="25">
        <v>1000</v>
      </c>
      <c r="I406" s="26">
        <v>0</v>
      </c>
      <c r="J406" s="27">
        <v>0</v>
      </c>
      <c r="K406" s="26">
        <v>1000</v>
      </c>
      <c r="L406" s="25">
        <f>K406-I406</f>
        <v>1000</v>
      </c>
      <c r="M406" s="28" t="s">
        <v>427</v>
      </c>
    </row>
    <row r="407" spans="1:13" ht="16.5" customHeight="1" x14ac:dyDescent="0.25">
      <c r="A407" s="31"/>
      <c r="B407" s="104" t="s">
        <v>369</v>
      </c>
      <c r="C407" s="105"/>
      <c r="D407" s="105"/>
      <c r="E407" s="105"/>
      <c r="F407" s="105"/>
      <c r="G407" s="106"/>
      <c r="H407" s="21">
        <v>262400</v>
      </c>
      <c r="I407" s="22">
        <v>3039</v>
      </c>
      <c r="J407" s="23">
        <v>1.1599999999999999</v>
      </c>
      <c r="K407" s="22">
        <f>SUM(K408:K410)</f>
        <v>3039</v>
      </c>
      <c r="L407" s="21">
        <f>SUM(L408:L410)</f>
        <v>0</v>
      </c>
      <c r="M407" s="24"/>
    </row>
    <row r="408" spans="1:13" ht="24" customHeight="1" x14ac:dyDescent="0.25">
      <c r="A408" s="31"/>
      <c r="B408" s="33" t="s">
        <v>0</v>
      </c>
      <c r="C408" s="97" t="s">
        <v>370</v>
      </c>
      <c r="D408" s="98"/>
      <c r="E408" s="98"/>
      <c r="F408" s="98"/>
      <c r="G408" s="99"/>
      <c r="H408" s="25">
        <v>160400</v>
      </c>
      <c r="I408" s="26">
        <v>0</v>
      </c>
      <c r="J408" s="27">
        <v>0</v>
      </c>
      <c r="K408" s="26">
        <v>0</v>
      </c>
      <c r="L408" s="25">
        <f>K408-I408</f>
        <v>0</v>
      </c>
      <c r="M408" s="30"/>
    </row>
    <row r="409" spans="1:13" ht="24" customHeight="1" x14ac:dyDescent="0.25">
      <c r="A409" s="31"/>
      <c r="B409" s="55"/>
      <c r="C409" s="97" t="s">
        <v>371</v>
      </c>
      <c r="D409" s="98"/>
      <c r="E409" s="98"/>
      <c r="F409" s="98"/>
      <c r="G409" s="99"/>
      <c r="H409" s="25">
        <v>60000</v>
      </c>
      <c r="I409" s="26">
        <v>0</v>
      </c>
      <c r="J409" s="27">
        <v>0</v>
      </c>
      <c r="K409" s="26">
        <v>0</v>
      </c>
      <c r="L409" s="25">
        <f>K409-I409</f>
        <v>0</v>
      </c>
      <c r="M409" s="30"/>
    </row>
    <row r="410" spans="1:13" ht="15.75" customHeight="1" x14ac:dyDescent="0.25">
      <c r="A410" s="44"/>
      <c r="B410" s="38"/>
      <c r="C410" s="97" t="s">
        <v>361</v>
      </c>
      <c r="D410" s="98"/>
      <c r="E410" s="98"/>
      <c r="F410" s="98"/>
      <c r="G410" s="99"/>
      <c r="H410" s="25">
        <v>42000</v>
      </c>
      <c r="I410" s="26">
        <v>3039</v>
      </c>
      <c r="J410" s="27">
        <v>7.24</v>
      </c>
      <c r="K410" s="26">
        <v>3039</v>
      </c>
      <c r="L410" s="25">
        <f>K410-I410</f>
        <v>0</v>
      </c>
      <c r="M410" s="30"/>
    </row>
    <row r="411" spans="1:13" ht="20.25" customHeight="1" x14ac:dyDescent="0.25">
      <c r="A411" s="100" t="s">
        <v>372</v>
      </c>
      <c r="B411" s="101"/>
      <c r="C411" s="101"/>
      <c r="D411" s="101"/>
      <c r="E411" s="101"/>
      <c r="F411" s="101"/>
      <c r="G411" s="102"/>
      <c r="H411" s="16">
        <v>73090813</v>
      </c>
      <c r="I411" s="17">
        <v>10925651</v>
      </c>
      <c r="J411" s="45">
        <v>14.95</v>
      </c>
      <c r="K411" s="17">
        <f>K412+K414+K420+K422+K428+K431+K438+K440+K442</f>
        <v>10928151</v>
      </c>
      <c r="L411" s="16">
        <f>L412+L414+L420+L422+L428+L431+L438+L440+L442</f>
        <v>2500</v>
      </c>
      <c r="M411" s="19"/>
    </row>
    <row r="412" spans="1:13" ht="20.25" customHeight="1" x14ac:dyDescent="0.25">
      <c r="A412" s="103" t="s">
        <v>0</v>
      </c>
      <c r="B412" s="104" t="s">
        <v>373</v>
      </c>
      <c r="C412" s="105"/>
      <c r="D412" s="105"/>
      <c r="E412" s="105"/>
      <c r="F412" s="105"/>
      <c r="G412" s="106"/>
      <c r="H412" s="21">
        <v>1368000</v>
      </c>
      <c r="I412" s="22">
        <v>700</v>
      </c>
      <c r="J412" s="23">
        <v>0.05</v>
      </c>
      <c r="K412" s="22">
        <f>K413</f>
        <v>3200</v>
      </c>
      <c r="L412" s="21">
        <f>L413</f>
        <v>2500</v>
      </c>
      <c r="M412" s="24"/>
    </row>
    <row r="413" spans="1:13" ht="33.75" customHeight="1" x14ac:dyDescent="0.25">
      <c r="A413" s="103"/>
      <c r="B413" s="32" t="s">
        <v>0</v>
      </c>
      <c r="C413" s="97" t="s">
        <v>374</v>
      </c>
      <c r="D413" s="98"/>
      <c r="E413" s="98"/>
      <c r="F413" s="98"/>
      <c r="G413" s="99"/>
      <c r="H413" s="25">
        <v>1368000</v>
      </c>
      <c r="I413" s="26">
        <v>700</v>
      </c>
      <c r="J413" s="27">
        <v>0.05</v>
      </c>
      <c r="K413" s="26">
        <v>3200</v>
      </c>
      <c r="L413" s="25">
        <f>K413-I413</f>
        <v>2500</v>
      </c>
      <c r="M413" s="28" t="s">
        <v>456</v>
      </c>
    </row>
    <row r="414" spans="1:13" ht="12.95" customHeight="1" x14ac:dyDescent="0.25">
      <c r="A414" s="103"/>
      <c r="B414" s="104" t="s">
        <v>375</v>
      </c>
      <c r="C414" s="105"/>
      <c r="D414" s="105"/>
      <c r="E414" s="105"/>
      <c r="F414" s="105"/>
      <c r="G414" s="106"/>
      <c r="H414" s="21">
        <v>32758293</v>
      </c>
      <c r="I414" s="22">
        <v>3630000</v>
      </c>
      <c r="J414" s="23">
        <v>11.08</v>
      </c>
      <c r="K414" s="22">
        <f>SUM(K415:K419)</f>
        <v>3630000</v>
      </c>
      <c r="L414" s="21">
        <f>SUM(L415:L419)</f>
        <v>0</v>
      </c>
      <c r="M414" s="24"/>
    </row>
    <row r="415" spans="1:13" ht="14.25" customHeight="1" x14ac:dyDescent="0.25">
      <c r="A415" s="103"/>
      <c r="B415" s="107"/>
      <c r="C415" s="97" t="s">
        <v>376</v>
      </c>
      <c r="D415" s="98"/>
      <c r="E415" s="98"/>
      <c r="F415" s="98"/>
      <c r="G415" s="99"/>
      <c r="H415" s="25">
        <v>4930000</v>
      </c>
      <c r="I415" s="26">
        <v>1230000</v>
      </c>
      <c r="J415" s="27">
        <v>24.95</v>
      </c>
      <c r="K415" s="26">
        <v>1230000</v>
      </c>
      <c r="L415" s="25">
        <f>K415-I415</f>
        <v>0</v>
      </c>
      <c r="M415" s="30"/>
    </row>
    <row r="416" spans="1:13" ht="16.5" customHeight="1" x14ac:dyDescent="0.25">
      <c r="A416" s="103"/>
      <c r="B416" s="107"/>
      <c r="C416" s="97" t="s">
        <v>377</v>
      </c>
      <c r="D416" s="98"/>
      <c r="E416" s="98"/>
      <c r="F416" s="98"/>
      <c r="G416" s="99"/>
      <c r="H416" s="25">
        <v>11000000</v>
      </c>
      <c r="I416" s="26">
        <v>2400000</v>
      </c>
      <c r="J416" s="27">
        <v>21.82</v>
      </c>
      <c r="K416" s="26">
        <v>2400000</v>
      </c>
      <c r="L416" s="25">
        <f>K416-I416</f>
        <v>0</v>
      </c>
      <c r="M416" s="30"/>
    </row>
    <row r="417" spans="1:13" ht="24" customHeight="1" x14ac:dyDescent="0.25">
      <c r="A417" s="103"/>
      <c r="B417" s="107"/>
      <c r="C417" s="97" t="s">
        <v>378</v>
      </c>
      <c r="D417" s="98"/>
      <c r="E417" s="98"/>
      <c r="F417" s="98"/>
      <c r="G417" s="99"/>
      <c r="H417" s="25">
        <v>500000</v>
      </c>
      <c r="I417" s="26">
        <v>0</v>
      </c>
      <c r="J417" s="27">
        <v>0</v>
      </c>
      <c r="K417" s="26">
        <v>0</v>
      </c>
      <c r="L417" s="25">
        <f>K417-I417</f>
        <v>0</v>
      </c>
      <c r="M417" s="30"/>
    </row>
    <row r="418" spans="1:13" ht="12.95" customHeight="1" x14ac:dyDescent="0.25">
      <c r="A418" s="103"/>
      <c r="B418" s="107"/>
      <c r="C418" s="97" t="s">
        <v>379</v>
      </c>
      <c r="D418" s="98"/>
      <c r="E418" s="98"/>
      <c r="F418" s="98"/>
      <c r="G418" s="99"/>
      <c r="H418" s="25">
        <v>14268293</v>
      </c>
      <c r="I418" s="26">
        <v>0</v>
      </c>
      <c r="J418" s="27">
        <v>0</v>
      </c>
      <c r="K418" s="26">
        <v>0</v>
      </c>
      <c r="L418" s="25">
        <f>K418-I418</f>
        <v>0</v>
      </c>
      <c r="M418" s="30"/>
    </row>
    <row r="419" spans="1:13" ht="12.95" customHeight="1" x14ac:dyDescent="0.25">
      <c r="A419" s="103"/>
      <c r="B419" s="107"/>
      <c r="C419" s="97" t="s">
        <v>380</v>
      </c>
      <c r="D419" s="98"/>
      <c r="E419" s="98"/>
      <c r="F419" s="98"/>
      <c r="G419" s="99"/>
      <c r="H419" s="25">
        <v>2060000</v>
      </c>
      <c r="I419" s="26">
        <v>0</v>
      </c>
      <c r="J419" s="27">
        <v>0</v>
      </c>
      <c r="K419" s="26">
        <v>0</v>
      </c>
      <c r="L419" s="25">
        <f>K419-I419</f>
        <v>0</v>
      </c>
      <c r="M419" s="30"/>
    </row>
    <row r="420" spans="1:13" ht="12.95" customHeight="1" x14ac:dyDescent="0.25">
      <c r="A420" s="103"/>
      <c r="B420" s="104" t="s">
        <v>381</v>
      </c>
      <c r="C420" s="105"/>
      <c r="D420" s="105"/>
      <c r="E420" s="105"/>
      <c r="F420" s="105"/>
      <c r="G420" s="106"/>
      <c r="H420" s="21">
        <v>300000</v>
      </c>
      <c r="I420" s="22">
        <v>0</v>
      </c>
      <c r="J420" s="23">
        <v>0</v>
      </c>
      <c r="K420" s="22">
        <f>K421</f>
        <v>0</v>
      </c>
      <c r="L420" s="21">
        <f>L421</f>
        <v>0</v>
      </c>
      <c r="M420" s="24"/>
    </row>
    <row r="421" spans="1:13" ht="18" customHeight="1" x14ac:dyDescent="0.25">
      <c r="A421" s="103"/>
      <c r="B421" s="32" t="s">
        <v>0</v>
      </c>
      <c r="C421" s="97" t="s">
        <v>382</v>
      </c>
      <c r="D421" s="98"/>
      <c r="E421" s="98"/>
      <c r="F421" s="98"/>
      <c r="G421" s="99"/>
      <c r="H421" s="25">
        <v>300000</v>
      </c>
      <c r="I421" s="26">
        <v>0</v>
      </c>
      <c r="J421" s="27">
        <v>0</v>
      </c>
      <c r="K421" s="26">
        <v>0</v>
      </c>
      <c r="L421" s="25">
        <f>K421-I421</f>
        <v>0</v>
      </c>
      <c r="M421" s="30"/>
    </row>
    <row r="422" spans="1:13" ht="12.95" customHeight="1" x14ac:dyDescent="0.25">
      <c r="A422" s="103"/>
      <c r="B422" s="104" t="s">
        <v>383</v>
      </c>
      <c r="C422" s="105"/>
      <c r="D422" s="105"/>
      <c r="E422" s="105"/>
      <c r="F422" s="105"/>
      <c r="G422" s="106"/>
      <c r="H422" s="21">
        <v>10184619</v>
      </c>
      <c r="I422" s="22">
        <v>1477214</v>
      </c>
      <c r="J422" s="23">
        <v>14.5</v>
      </c>
      <c r="K422" s="22">
        <f>SUM(K423:K427)</f>
        <v>1477214</v>
      </c>
      <c r="L422" s="21">
        <f>SUM(L423:L427)</f>
        <v>0</v>
      </c>
      <c r="M422" s="24"/>
    </row>
    <row r="423" spans="1:13" ht="23.25" customHeight="1" x14ac:dyDescent="0.25">
      <c r="A423" s="103"/>
      <c r="B423" s="32" t="s">
        <v>0</v>
      </c>
      <c r="C423" s="97" t="s">
        <v>384</v>
      </c>
      <c r="D423" s="98"/>
      <c r="E423" s="98"/>
      <c r="F423" s="98"/>
      <c r="G423" s="99"/>
      <c r="H423" s="25">
        <v>6164231</v>
      </c>
      <c r="I423" s="26">
        <v>1400000</v>
      </c>
      <c r="J423" s="27">
        <v>22.71</v>
      </c>
      <c r="K423" s="26">
        <v>1400000</v>
      </c>
      <c r="L423" s="25">
        <f>K423-I423</f>
        <v>0</v>
      </c>
      <c r="M423" s="30"/>
    </row>
    <row r="424" spans="1:13" ht="27.75" customHeight="1" x14ac:dyDescent="0.25">
      <c r="A424" s="103" t="s">
        <v>0</v>
      </c>
      <c r="B424" s="107"/>
      <c r="C424" s="97" t="s">
        <v>385</v>
      </c>
      <c r="D424" s="98"/>
      <c r="E424" s="98"/>
      <c r="F424" s="98"/>
      <c r="G424" s="99"/>
      <c r="H424" s="25">
        <v>308858</v>
      </c>
      <c r="I424" s="26">
        <v>77214</v>
      </c>
      <c r="J424" s="27">
        <v>25</v>
      </c>
      <c r="K424" s="26">
        <v>77214</v>
      </c>
      <c r="L424" s="25">
        <f>K424-I424</f>
        <v>0</v>
      </c>
      <c r="M424" s="30"/>
    </row>
    <row r="425" spans="1:13" ht="24" customHeight="1" x14ac:dyDescent="0.25">
      <c r="A425" s="103"/>
      <c r="B425" s="107"/>
      <c r="C425" s="97" t="s">
        <v>386</v>
      </c>
      <c r="D425" s="98"/>
      <c r="E425" s="98"/>
      <c r="F425" s="98"/>
      <c r="G425" s="99"/>
      <c r="H425" s="25">
        <v>50000</v>
      </c>
      <c r="I425" s="26">
        <v>0</v>
      </c>
      <c r="J425" s="27">
        <v>0</v>
      </c>
      <c r="K425" s="26">
        <v>0</v>
      </c>
      <c r="L425" s="25">
        <f>K425-I425</f>
        <v>0</v>
      </c>
      <c r="M425" s="30"/>
    </row>
    <row r="426" spans="1:13" ht="26.25" customHeight="1" x14ac:dyDescent="0.25">
      <c r="A426" s="103"/>
      <c r="B426" s="107"/>
      <c r="C426" s="97" t="s">
        <v>387</v>
      </c>
      <c r="D426" s="98"/>
      <c r="E426" s="98"/>
      <c r="F426" s="98"/>
      <c r="G426" s="99"/>
      <c r="H426" s="25">
        <v>150000</v>
      </c>
      <c r="I426" s="26">
        <v>0</v>
      </c>
      <c r="J426" s="27">
        <v>0</v>
      </c>
      <c r="K426" s="26">
        <v>0</v>
      </c>
      <c r="L426" s="25">
        <f>K426-I426</f>
        <v>0</v>
      </c>
      <c r="M426" s="30"/>
    </row>
    <row r="427" spans="1:13" ht="29.25" customHeight="1" x14ac:dyDescent="0.25">
      <c r="A427" s="103"/>
      <c r="B427" s="107"/>
      <c r="C427" s="97" t="s">
        <v>388</v>
      </c>
      <c r="D427" s="98"/>
      <c r="E427" s="98"/>
      <c r="F427" s="98"/>
      <c r="G427" s="99"/>
      <c r="H427" s="25">
        <v>3511530</v>
      </c>
      <c r="I427" s="26">
        <v>0</v>
      </c>
      <c r="J427" s="27">
        <v>0</v>
      </c>
      <c r="K427" s="26">
        <v>0</v>
      </c>
      <c r="L427" s="25">
        <f>K427-I427</f>
        <v>0</v>
      </c>
      <c r="M427" s="30"/>
    </row>
    <row r="428" spans="1:13" ht="12.95" customHeight="1" x14ac:dyDescent="0.25">
      <c r="A428" s="103" t="s">
        <v>0</v>
      </c>
      <c r="B428" s="104" t="s">
        <v>389</v>
      </c>
      <c r="C428" s="105"/>
      <c r="D428" s="105"/>
      <c r="E428" s="105"/>
      <c r="F428" s="105"/>
      <c r="G428" s="106"/>
      <c r="H428" s="21">
        <v>10838400</v>
      </c>
      <c r="I428" s="22">
        <v>2627100</v>
      </c>
      <c r="J428" s="23">
        <v>24.24</v>
      </c>
      <c r="K428" s="22">
        <f>SUM(K429:K430)</f>
        <v>2627100</v>
      </c>
      <c r="L428" s="21">
        <f>SUM(L429:L430)</f>
        <v>0</v>
      </c>
      <c r="M428" s="24"/>
    </row>
    <row r="429" spans="1:13" ht="16.5" customHeight="1" x14ac:dyDescent="0.25">
      <c r="A429" s="103"/>
      <c r="B429" s="107" t="s">
        <v>0</v>
      </c>
      <c r="C429" s="97" t="s">
        <v>390</v>
      </c>
      <c r="D429" s="98"/>
      <c r="E429" s="98"/>
      <c r="F429" s="98"/>
      <c r="G429" s="99"/>
      <c r="H429" s="25">
        <v>10588400</v>
      </c>
      <c r="I429" s="26">
        <v>2627100</v>
      </c>
      <c r="J429" s="27">
        <v>24.81</v>
      </c>
      <c r="K429" s="26">
        <v>2627100</v>
      </c>
      <c r="L429" s="25">
        <f>K429-I429</f>
        <v>0</v>
      </c>
      <c r="M429" s="30"/>
    </row>
    <row r="430" spans="1:13" ht="24" customHeight="1" x14ac:dyDescent="0.25">
      <c r="A430" s="103"/>
      <c r="B430" s="107"/>
      <c r="C430" s="97" t="s">
        <v>391</v>
      </c>
      <c r="D430" s="98"/>
      <c r="E430" s="98"/>
      <c r="F430" s="98"/>
      <c r="G430" s="99"/>
      <c r="H430" s="25">
        <v>250000</v>
      </c>
      <c r="I430" s="26">
        <v>0</v>
      </c>
      <c r="J430" s="27">
        <v>0</v>
      </c>
      <c r="K430" s="26">
        <v>0</v>
      </c>
      <c r="L430" s="25">
        <f>K430-I430</f>
        <v>0</v>
      </c>
      <c r="M430" s="30"/>
    </row>
    <row r="431" spans="1:13" ht="12.95" customHeight="1" x14ac:dyDescent="0.25">
      <c r="A431" s="103"/>
      <c r="B431" s="104" t="s">
        <v>392</v>
      </c>
      <c r="C431" s="105"/>
      <c r="D431" s="105"/>
      <c r="E431" s="105"/>
      <c r="F431" s="105"/>
      <c r="G431" s="106"/>
      <c r="H431" s="21">
        <v>15164751</v>
      </c>
      <c r="I431" s="22">
        <v>2535586</v>
      </c>
      <c r="J431" s="23">
        <v>16.72</v>
      </c>
      <c r="K431" s="22">
        <f>SUM(K432:K437)</f>
        <v>2535586</v>
      </c>
      <c r="L431" s="21">
        <f>SUM(L432:L437)</f>
        <v>0</v>
      </c>
      <c r="M431" s="24"/>
    </row>
    <row r="432" spans="1:13" ht="13.5" customHeight="1" x14ac:dyDescent="0.25">
      <c r="A432" s="103"/>
      <c r="B432" s="107" t="s">
        <v>0</v>
      </c>
      <c r="C432" s="97" t="s">
        <v>393</v>
      </c>
      <c r="D432" s="98"/>
      <c r="E432" s="98"/>
      <c r="F432" s="98"/>
      <c r="G432" s="99"/>
      <c r="H432" s="25">
        <v>7171564</v>
      </c>
      <c r="I432" s="26">
        <v>1858140</v>
      </c>
      <c r="J432" s="27">
        <v>25.91</v>
      </c>
      <c r="K432" s="26">
        <v>1858140</v>
      </c>
      <c r="L432" s="25">
        <f t="shared" ref="L432:L437" si="14">K432-I432</f>
        <v>0</v>
      </c>
      <c r="M432" s="30"/>
    </row>
    <row r="433" spans="1:13" ht="57" customHeight="1" x14ac:dyDescent="0.25">
      <c r="A433" s="103"/>
      <c r="B433" s="107"/>
      <c r="C433" s="97" t="s">
        <v>394</v>
      </c>
      <c r="D433" s="98"/>
      <c r="E433" s="98"/>
      <c r="F433" s="98"/>
      <c r="G433" s="99"/>
      <c r="H433" s="25">
        <v>205000</v>
      </c>
      <c r="I433" s="26">
        <v>0</v>
      </c>
      <c r="J433" s="27">
        <v>0</v>
      </c>
      <c r="K433" s="26">
        <v>0</v>
      </c>
      <c r="L433" s="25">
        <f t="shared" si="14"/>
        <v>0</v>
      </c>
      <c r="M433" s="30"/>
    </row>
    <row r="434" spans="1:13" ht="26.25" customHeight="1" x14ac:dyDescent="0.25">
      <c r="A434" s="103"/>
      <c r="B434" s="107"/>
      <c r="C434" s="97" t="s">
        <v>395</v>
      </c>
      <c r="D434" s="98"/>
      <c r="E434" s="98"/>
      <c r="F434" s="98"/>
      <c r="G434" s="99"/>
      <c r="H434" s="25">
        <v>700000</v>
      </c>
      <c r="I434" s="26">
        <v>0</v>
      </c>
      <c r="J434" s="27">
        <v>0</v>
      </c>
      <c r="K434" s="26">
        <v>0</v>
      </c>
      <c r="L434" s="25">
        <f t="shared" si="14"/>
        <v>0</v>
      </c>
      <c r="M434" s="30"/>
    </row>
    <row r="435" spans="1:13" ht="24" customHeight="1" x14ac:dyDescent="0.25">
      <c r="A435" s="103"/>
      <c r="B435" s="107"/>
      <c r="C435" s="97" t="s">
        <v>396</v>
      </c>
      <c r="D435" s="98"/>
      <c r="E435" s="98"/>
      <c r="F435" s="98"/>
      <c r="G435" s="99"/>
      <c r="H435" s="25">
        <v>2280000</v>
      </c>
      <c r="I435" s="26">
        <v>0</v>
      </c>
      <c r="J435" s="27">
        <v>0</v>
      </c>
      <c r="K435" s="26">
        <v>0</v>
      </c>
      <c r="L435" s="25">
        <f t="shared" si="14"/>
        <v>0</v>
      </c>
      <c r="M435" s="30"/>
    </row>
    <row r="436" spans="1:13" ht="24" customHeight="1" x14ac:dyDescent="0.25">
      <c r="A436" s="103" t="s">
        <v>0</v>
      </c>
      <c r="B436" s="107"/>
      <c r="C436" s="97" t="s">
        <v>397</v>
      </c>
      <c r="D436" s="98"/>
      <c r="E436" s="98"/>
      <c r="F436" s="98"/>
      <c r="G436" s="99"/>
      <c r="H436" s="25">
        <v>4558187</v>
      </c>
      <c r="I436" s="26">
        <v>677446</v>
      </c>
      <c r="J436" s="27">
        <v>14.86</v>
      </c>
      <c r="K436" s="26">
        <v>677446</v>
      </c>
      <c r="L436" s="25">
        <f t="shared" si="14"/>
        <v>0</v>
      </c>
      <c r="M436" s="30"/>
    </row>
    <row r="437" spans="1:13" ht="24" customHeight="1" x14ac:dyDescent="0.25">
      <c r="A437" s="103"/>
      <c r="B437" s="107"/>
      <c r="C437" s="97" t="s">
        <v>398</v>
      </c>
      <c r="D437" s="98"/>
      <c r="E437" s="98"/>
      <c r="F437" s="98"/>
      <c r="G437" s="99"/>
      <c r="H437" s="25">
        <v>250000</v>
      </c>
      <c r="I437" s="26">
        <v>0</v>
      </c>
      <c r="J437" s="27">
        <v>0</v>
      </c>
      <c r="K437" s="26">
        <v>0</v>
      </c>
      <c r="L437" s="25">
        <f t="shared" si="14"/>
        <v>0</v>
      </c>
      <c r="M437" s="30"/>
    </row>
    <row r="438" spans="1:13" ht="12.95" customHeight="1" x14ac:dyDescent="0.25">
      <c r="A438" s="103" t="s">
        <v>0</v>
      </c>
      <c r="B438" s="104" t="s">
        <v>399</v>
      </c>
      <c r="C438" s="105"/>
      <c r="D438" s="105"/>
      <c r="E438" s="105"/>
      <c r="F438" s="105"/>
      <c r="G438" s="106"/>
      <c r="H438" s="21">
        <v>793796</v>
      </c>
      <c r="I438" s="22">
        <v>198450</v>
      </c>
      <c r="J438" s="23">
        <v>25</v>
      </c>
      <c r="K438" s="22">
        <f>K439</f>
        <v>198450</v>
      </c>
      <c r="L438" s="21">
        <f>L439</f>
        <v>0</v>
      </c>
      <c r="M438" s="24"/>
    </row>
    <row r="439" spans="1:13" ht="24" customHeight="1" x14ac:dyDescent="0.25">
      <c r="A439" s="103"/>
      <c r="B439" s="32" t="s">
        <v>0</v>
      </c>
      <c r="C439" s="97" t="s">
        <v>400</v>
      </c>
      <c r="D439" s="98"/>
      <c r="E439" s="98"/>
      <c r="F439" s="98"/>
      <c r="G439" s="99"/>
      <c r="H439" s="25">
        <v>793796</v>
      </c>
      <c r="I439" s="26">
        <v>198450</v>
      </c>
      <c r="J439" s="27">
        <v>25</v>
      </c>
      <c r="K439" s="26">
        <v>198450</v>
      </c>
      <c r="L439" s="25">
        <f>K439-I439</f>
        <v>0</v>
      </c>
      <c r="M439" s="30"/>
    </row>
    <row r="440" spans="1:13" ht="12.95" customHeight="1" x14ac:dyDescent="0.25">
      <c r="A440" s="103"/>
      <c r="B440" s="104" t="s">
        <v>401</v>
      </c>
      <c r="C440" s="105"/>
      <c r="D440" s="105"/>
      <c r="E440" s="105"/>
      <c r="F440" s="105"/>
      <c r="G440" s="106"/>
      <c r="H440" s="21">
        <v>1000000</v>
      </c>
      <c r="I440" s="22">
        <v>0</v>
      </c>
      <c r="J440" s="23">
        <v>0</v>
      </c>
      <c r="K440" s="22">
        <f>K441</f>
        <v>0</v>
      </c>
      <c r="L440" s="21">
        <f>L441</f>
        <v>0</v>
      </c>
      <c r="M440" s="24"/>
    </row>
    <row r="441" spans="1:13" ht="24" customHeight="1" x14ac:dyDescent="0.25">
      <c r="A441" s="103"/>
      <c r="B441" s="32" t="s">
        <v>0</v>
      </c>
      <c r="C441" s="97" t="s">
        <v>402</v>
      </c>
      <c r="D441" s="98"/>
      <c r="E441" s="98"/>
      <c r="F441" s="98"/>
      <c r="G441" s="99"/>
      <c r="H441" s="25">
        <v>1000000</v>
      </c>
      <c r="I441" s="26">
        <v>0</v>
      </c>
      <c r="J441" s="27">
        <v>0</v>
      </c>
      <c r="K441" s="26">
        <v>0</v>
      </c>
      <c r="L441" s="25">
        <f>K441-I441</f>
        <v>0</v>
      </c>
      <c r="M441" s="30"/>
    </row>
    <row r="442" spans="1:13" ht="12.95" customHeight="1" x14ac:dyDescent="0.25">
      <c r="A442" s="103"/>
      <c r="B442" s="104" t="s">
        <v>403</v>
      </c>
      <c r="C442" s="105"/>
      <c r="D442" s="105"/>
      <c r="E442" s="105"/>
      <c r="F442" s="105"/>
      <c r="G442" s="106"/>
      <c r="H442" s="21">
        <v>682954</v>
      </c>
      <c r="I442" s="22">
        <v>456601</v>
      </c>
      <c r="J442" s="23">
        <v>66.86</v>
      </c>
      <c r="K442" s="22">
        <f>SUM(K443:K444)</f>
        <v>456601</v>
      </c>
      <c r="L442" s="21">
        <f>SUM(L443:L444)</f>
        <v>0</v>
      </c>
      <c r="M442" s="24"/>
    </row>
    <row r="443" spans="1:13" ht="12.95" customHeight="1" x14ac:dyDescent="0.25">
      <c r="A443" s="103"/>
      <c r="B443" s="107" t="s">
        <v>0</v>
      </c>
      <c r="C443" s="97" t="s">
        <v>374</v>
      </c>
      <c r="D443" s="98"/>
      <c r="E443" s="98"/>
      <c r="F443" s="98"/>
      <c r="G443" s="99"/>
      <c r="H443" s="25">
        <v>200000</v>
      </c>
      <c r="I443" s="26">
        <v>0</v>
      </c>
      <c r="J443" s="27">
        <v>0</v>
      </c>
      <c r="K443" s="26">
        <v>0</v>
      </c>
      <c r="L443" s="25">
        <f>K443-I443</f>
        <v>0</v>
      </c>
      <c r="M443" s="30"/>
    </row>
    <row r="444" spans="1:13" ht="12.95" customHeight="1" x14ac:dyDescent="0.25">
      <c r="A444" s="103"/>
      <c r="B444" s="107"/>
      <c r="C444" s="97" t="s">
        <v>404</v>
      </c>
      <c r="D444" s="98"/>
      <c r="E444" s="98"/>
      <c r="F444" s="98"/>
      <c r="G444" s="99"/>
      <c r="H444" s="25">
        <v>482954</v>
      </c>
      <c r="I444" s="26">
        <v>456601</v>
      </c>
      <c r="J444" s="27">
        <v>94.54</v>
      </c>
      <c r="K444" s="26">
        <v>456601</v>
      </c>
      <c r="L444" s="25">
        <f>K444-I444</f>
        <v>0</v>
      </c>
      <c r="M444" s="30"/>
    </row>
    <row r="445" spans="1:13" ht="28.5" customHeight="1" x14ac:dyDescent="0.25">
      <c r="A445" s="100" t="s">
        <v>405</v>
      </c>
      <c r="B445" s="101"/>
      <c r="C445" s="101"/>
      <c r="D445" s="101"/>
      <c r="E445" s="101"/>
      <c r="F445" s="101"/>
      <c r="G445" s="102"/>
      <c r="H445" s="16">
        <v>375000</v>
      </c>
      <c r="I445" s="17">
        <v>83839</v>
      </c>
      <c r="J445" s="45">
        <v>22.36</v>
      </c>
      <c r="K445" s="17">
        <f>K446</f>
        <v>86995</v>
      </c>
      <c r="L445" s="16">
        <f>L446</f>
        <v>3156</v>
      </c>
      <c r="M445" s="19"/>
    </row>
    <row r="446" spans="1:13" ht="16.5" customHeight="1" x14ac:dyDescent="0.25">
      <c r="A446" s="52" t="s">
        <v>0</v>
      </c>
      <c r="B446" s="104" t="s">
        <v>406</v>
      </c>
      <c r="C446" s="105"/>
      <c r="D446" s="105"/>
      <c r="E446" s="105"/>
      <c r="F446" s="105"/>
      <c r="G446" s="106"/>
      <c r="H446" s="21">
        <v>375000</v>
      </c>
      <c r="I446" s="22">
        <v>83839</v>
      </c>
      <c r="J446" s="23">
        <v>22.36</v>
      </c>
      <c r="K446" s="22">
        <f>SUM(K447:K448)</f>
        <v>86995</v>
      </c>
      <c r="L446" s="21">
        <f>SUM(L447:L448)</f>
        <v>3156</v>
      </c>
      <c r="M446" s="24"/>
    </row>
    <row r="447" spans="1:13" ht="29.25" customHeight="1" x14ac:dyDescent="0.25">
      <c r="A447" s="56"/>
      <c r="B447" s="63"/>
      <c r="C447" s="108" t="s">
        <v>407</v>
      </c>
      <c r="D447" s="109"/>
      <c r="E447" s="109"/>
      <c r="F447" s="109"/>
      <c r="G447" s="110"/>
      <c r="H447" s="34">
        <v>374867</v>
      </c>
      <c r="I447" s="35">
        <v>83707</v>
      </c>
      <c r="J447" s="36">
        <v>22.33</v>
      </c>
      <c r="K447" s="35">
        <v>86863</v>
      </c>
      <c r="L447" s="34">
        <f>K447-I447</f>
        <v>3156</v>
      </c>
      <c r="M447" s="37" t="s">
        <v>500</v>
      </c>
    </row>
    <row r="448" spans="1:13" ht="18.75" customHeight="1" x14ac:dyDescent="0.25">
      <c r="A448" s="44"/>
      <c r="B448" s="38"/>
      <c r="C448" s="111" t="s">
        <v>82</v>
      </c>
      <c r="D448" s="112"/>
      <c r="E448" s="112"/>
      <c r="F448" s="112"/>
      <c r="G448" s="113"/>
      <c r="H448" s="39">
        <v>133</v>
      </c>
      <c r="I448" s="40">
        <v>132</v>
      </c>
      <c r="J448" s="41">
        <v>99.32</v>
      </c>
      <c r="K448" s="40">
        <v>132</v>
      </c>
      <c r="L448" s="39">
        <f>K448-I448</f>
        <v>0</v>
      </c>
      <c r="M448" s="42"/>
    </row>
    <row r="449" spans="1:13" ht="12.95" customHeight="1" x14ac:dyDescent="0.25">
      <c r="A449" s="100" t="s">
        <v>408</v>
      </c>
      <c r="B449" s="101"/>
      <c r="C449" s="101"/>
      <c r="D449" s="101"/>
      <c r="E449" s="101"/>
      <c r="F449" s="101"/>
      <c r="G449" s="102"/>
      <c r="H449" s="16">
        <v>3470000</v>
      </c>
      <c r="I449" s="17">
        <v>856840</v>
      </c>
      <c r="J449" s="45">
        <v>24.69</v>
      </c>
      <c r="K449" s="17">
        <f>+K450+K452</f>
        <v>859340</v>
      </c>
      <c r="L449" s="16">
        <f>+L450+L452</f>
        <v>2500</v>
      </c>
      <c r="M449" s="19"/>
    </row>
    <row r="450" spans="1:13" ht="16.5" customHeight="1" x14ac:dyDescent="0.25">
      <c r="A450" s="103"/>
      <c r="B450" s="104" t="s">
        <v>409</v>
      </c>
      <c r="C450" s="105"/>
      <c r="D450" s="105"/>
      <c r="E450" s="105"/>
      <c r="F450" s="105"/>
      <c r="G450" s="106"/>
      <c r="H450" s="21">
        <v>2788000</v>
      </c>
      <c r="I450" s="22">
        <v>510000</v>
      </c>
      <c r="J450" s="23">
        <v>18.29</v>
      </c>
      <c r="K450" s="22">
        <f>K451</f>
        <v>510000</v>
      </c>
      <c r="L450" s="21">
        <f>L451</f>
        <v>0</v>
      </c>
      <c r="M450" s="24"/>
    </row>
    <row r="451" spans="1:13" ht="12.95" customHeight="1" x14ac:dyDescent="0.25">
      <c r="A451" s="103"/>
      <c r="B451" s="32" t="s">
        <v>0</v>
      </c>
      <c r="C451" s="97" t="s">
        <v>410</v>
      </c>
      <c r="D451" s="98"/>
      <c r="E451" s="98"/>
      <c r="F451" s="98"/>
      <c r="G451" s="99"/>
      <c r="H451" s="25">
        <v>2788000</v>
      </c>
      <c r="I451" s="26">
        <v>510000</v>
      </c>
      <c r="J451" s="27">
        <v>18.29</v>
      </c>
      <c r="K451" s="26">
        <v>510000</v>
      </c>
      <c r="L451" s="25">
        <f>K451-I451</f>
        <v>0</v>
      </c>
      <c r="M451" s="30"/>
    </row>
    <row r="452" spans="1:13" ht="12.95" customHeight="1" x14ac:dyDescent="0.25">
      <c r="A452" s="103"/>
      <c r="B452" s="104" t="s">
        <v>411</v>
      </c>
      <c r="C452" s="105"/>
      <c r="D452" s="105"/>
      <c r="E452" s="105"/>
      <c r="F452" s="105"/>
      <c r="G452" s="106"/>
      <c r="H452" s="21">
        <v>682000</v>
      </c>
      <c r="I452" s="22">
        <v>346840</v>
      </c>
      <c r="J452" s="23">
        <v>50.86</v>
      </c>
      <c r="K452" s="22">
        <f>SUM(K453:K454)</f>
        <v>349340</v>
      </c>
      <c r="L452" s="21">
        <f>SUM(L453:L454)</f>
        <v>2500</v>
      </c>
      <c r="M452" s="24"/>
    </row>
    <row r="453" spans="1:13" ht="77.25" customHeight="1" x14ac:dyDescent="0.25">
      <c r="A453" s="103"/>
      <c r="B453" s="32" t="s">
        <v>0</v>
      </c>
      <c r="C453" s="97" t="s">
        <v>412</v>
      </c>
      <c r="D453" s="98"/>
      <c r="E453" s="98"/>
      <c r="F453" s="98"/>
      <c r="G453" s="99"/>
      <c r="H453" s="25">
        <v>582000</v>
      </c>
      <c r="I453" s="26">
        <v>346840</v>
      </c>
      <c r="J453" s="27">
        <v>59.59</v>
      </c>
      <c r="K453" s="26">
        <v>349340</v>
      </c>
      <c r="L453" s="25">
        <f>K453-I453</f>
        <v>2500</v>
      </c>
      <c r="M453" s="28" t="s">
        <v>508</v>
      </c>
    </row>
    <row r="454" spans="1:13" ht="24" customHeight="1" x14ac:dyDescent="0.25">
      <c r="A454" s="120" t="s">
        <v>0</v>
      </c>
      <c r="B454" s="121"/>
      <c r="C454" s="97" t="s">
        <v>413</v>
      </c>
      <c r="D454" s="98"/>
      <c r="E454" s="98"/>
      <c r="F454" s="98"/>
      <c r="G454" s="99"/>
      <c r="H454" s="25">
        <v>100000</v>
      </c>
      <c r="I454" s="26">
        <v>0</v>
      </c>
      <c r="J454" s="27">
        <v>0</v>
      </c>
      <c r="K454" s="26">
        <v>0</v>
      </c>
      <c r="L454" s="25">
        <f>K454-I454</f>
        <v>0</v>
      </c>
      <c r="M454" s="30"/>
    </row>
    <row r="455" spans="1:13" ht="22.5" customHeight="1" x14ac:dyDescent="0.25">
      <c r="A455" s="80" t="s">
        <v>0</v>
      </c>
      <c r="B455" s="88" t="s">
        <v>509</v>
      </c>
      <c r="C455" s="88"/>
      <c r="D455" s="88"/>
      <c r="E455" s="88"/>
      <c r="F455" s="88"/>
      <c r="G455" s="89"/>
      <c r="H455" s="81">
        <f>H8+H44+H47+H67+H73+H149+H163+H172+H189+H243+H255+H258+H274+H303+H307+H337+H350+H380+H395+H411+H445+H449</f>
        <v>887788188</v>
      </c>
      <c r="I455" s="81">
        <f>I8+I44+I47+I67+I73+I149+I163+I172+I189+I243+I255+I258+I274+I303+I307+I337+I350+I380+I395+I411+I445+I449</f>
        <v>132080254</v>
      </c>
      <c r="J455" s="82">
        <f>+I455/H455*100</f>
        <v>14.877451151670426</v>
      </c>
      <c r="K455" s="81">
        <f>K8+K44+K47+K67+K73+K149+K163+K172+K189+K243+K255+K258+K274+K303+K307+K337+K350+K380+K395+K411+K445+K449</f>
        <v>136947924.40000001</v>
      </c>
      <c r="L455" s="81">
        <f>L8+L44+L47+L67+L73+L149+L163+L172+L189+L243+L255+L258+L274+L303+L307+L337+L350+L380+L395+L411+L445+L449</f>
        <v>4867667.4000000004</v>
      </c>
      <c r="M455" s="83"/>
    </row>
    <row r="457" spans="1:13" ht="15" customHeight="1" x14ac:dyDescent="0.25">
      <c r="L457" s="20"/>
    </row>
    <row r="458" spans="1:13" ht="15" customHeight="1" x14ac:dyDescent="0.25">
      <c r="L458" s="20"/>
    </row>
  </sheetData>
  <mergeCells count="516">
    <mergeCell ref="M165:M166"/>
    <mergeCell ref="A454:B454"/>
    <mergeCell ref="C454:G454"/>
    <mergeCell ref="C448:G448"/>
    <mergeCell ref="A449:G449"/>
    <mergeCell ref="B446:G446"/>
    <mergeCell ref="C447:G447"/>
    <mergeCell ref="C453:G453"/>
    <mergeCell ref="C451:G451"/>
    <mergeCell ref="B452:G452"/>
    <mergeCell ref="A450:A453"/>
    <mergeCell ref="B450:G450"/>
    <mergeCell ref="C437:G437"/>
    <mergeCell ref="A438:A444"/>
    <mergeCell ref="B438:G438"/>
    <mergeCell ref="C439:G439"/>
    <mergeCell ref="A436:B437"/>
    <mergeCell ref="C436:G436"/>
    <mergeCell ref="A445:G445"/>
    <mergeCell ref="B442:G442"/>
    <mergeCell ref="B443:B444"/>
    <mergeCell ref="C443:G443"/>
    <mergeCell ref="C444:G444"/>
    <mergeCell ref="B440:G440"/>
    <mergeCell ref="C441:G441"/>
    <mergeCell ref="C423:G423"/>
    <mergeCell ref="A412:A423"/>
    <mergeCell ref="B412:G412"/>
    <mergeCell ref="C413:G413"/>
    <mergeCell ref="B414:G414"/>
    <mergeCell ref="C427:G427"/>
    <mergeCell ref="A428:A435"/>
    <mergeCell ref="B428:G428"/>
    <mergeCell ref="B429:B430"/>
    <mergeCell ref="C429:G429"/>
    <mergeCell ref="C425:G425"/>
    <mergeCell ref="C426:G426"/>
    <mergeCell ref="A424:B427"/>
    <mergeCell ref="C424:G424"/>
    <mergeCell ref="B431:G431"/>
    <mergeCell ref="B432:B435"/>
    <mergeCell ref="C432:G432"/>
    <mergeCell ref="C433:G433"/>
    <mergeCell ref="C430:G430"/>
    <mergeCell ref="C434:G434"/>
    <mergeCell ref="C435:G435"/>
    <mergeCell ref="B420:G420"/>
    <mergeCell ref="C421:G421"/>
    <mergeCell ref="C418:G418"/>
    <mergeCell ref="C419:G419"/>
    <mergeCell ref="C417:G417"/>
    <mergeCell ref="B415:B419"/>
    <mergeCell ref="C415:G415"/>
    <mergeCell ref="C416:G416"/>
    <mergeCell ref="B422:G422"/>
    <mergeCell ref="B403:G403"/>
    <mergeCell ref="C404:G404"/>
    <mergeCell ref="A400:B400"/>
    <mergeCell ref="C400:G400"/>
    <mergeCell ref="B401:G401"/>
    <mergeCell ref="C402:G402"/>
    <mergeCell ref="C410:G410"/>
    <mergeCell ref="A411:G411"/>
    <mergeCell ref="B407:G407"/>
    <mergeCell ref="C408:G408"/>
    <mergeCell ref="C409:G409"/>
    <mergeCell ref="B405:G405"/>
    <mergeCell ref="C406:G406"/>
    <mergeCell ref="A395:G395"/>
    <mergeCell ref="A396:A399"/>
    <mergeCell ref="B396:G396"/>
    <mergeCell ref="C397:G397"/>
    <mergeCell ref="B392:B394"/>
    <mergeCell ref="C392:G392"/>
    <mergeCell ref="C393:G393"/>
    <mergeCell ref="C394:G394"/>
    <mergeCell ref="B398:G398"/>
    <mergeCell ref="C399:G399"/>
    <mergeCell ref="A377:B379"/>
    <mergeCell ref="C377:G377"/>
    <mergeCell ref="C378:G378"/>
    <mergeCell ref="C379:G379"/>
    <mergeCell ref="C376:G376"/>
    <mergeCell ref="C374:G374"/>
    <mergeCell ref="C375:G375"/>
    <mergeCell ref="C382:G382"/>
    <mergeCell ref="B383:G383"/>
    <mergeCell ref="A380:G380"/>
    <mergeCell ref="A381:A394"/>
    <mergeCell ref="B381:G381"/>
    <mergeCell ref="C390:G390"/>
    <mergeCell ref="B391:G391"/>
    <mergeCell ref="C388:G388"/>
    <mergeCell ref="B389:G389"/>
    <mergeCell ref="C386:G386"/>
    <mergeCell ref="B387:G387"/>
    <mergeCell ref="B384:B386"/>
    <mergeCell ref="C384:G384"/>
    <mergeCell ref="C385:G385"/>
    <mergeCell ref="C366:G366"/>
    <mergeCell ref="C367:G367"/>
    <mergeCell ref="C364:G364"/>
    <mergeCell ref="C365:G365"/>
    <mergeCell ref="A362:A376"/>
    <mergeCell ref="B362:G362"/>
    <mergeCell ref="B363:B376"/>
    <mergeCell ref="C363:G363"/>
    <mergeCell ref="C372:G372"/>
    <mergeCell ref="C373:G373"/>
    <mergeCell ref="C370:G370"/>
    <mergeCell ref="C371:G371"/>
    <mergeCell ref="C368:G368"/>
    <mergeCell ref="C369:G369"/>
    <mergeCell ref="C354:G354"/>
    <mergeCell ref="B355:G355"/>
    <mergeCell ref="B351:G351"/>
    <mergeCell ref="C352:G352"/>
    <mergeCell ref="B353:G353"/>
    <mergeCell ref="C349:G349"/>
    <mergeCell ref="A350:G350"/>
    <mergeCell ref="C360:G360"/>
    <mergeCell ref="C361:G361"/>
    <mergeCell ref="A359:B361"/>
    <mergeCell ref="C359:G359"/>
    <mergeCell ref="B356:B358"/>
    <mergeCell ref="C356:G356"/>
    <mergeCell ref="C357:G357"/>
    <mergeCell ref="C358:G358"/>
    <mergeCell ref="B340:G340"/>
    <mergeCell ref="B341:B342"/>
    <mergeCell ref="C341:G341"/>
    <mergeCell ref="C342:G342"/>
    <mergeCell ref="A337:G337"/>
    <mergeCell ref="A338:A349"/>
    <mergeCell ref="B338:G338"/>
    <mergeCell ref="C339:G339"/>
    <mergeCell ref="B346:G346"/>
    <mergeCell ref="B347:B349"/>
    <mergeCell ref="C347:G347"/>
    <mergeCell ref="C348:G348"/>
    <mergeCell ref="B343:G343"/>
    <mergeCell ref="B344:B345"/>
    <mergeCell ref="C344:G344"/>
    <mergeCell ref="C345:G345"/>
    <mergeCell ref="B329:G329"/>
    <mergeCell ref="B330:B331"/>
    <mergeCell ref="C330:G330"/>
    <mergeCell ref="C331:G331"/>
    <mergeCell ref="B327:G327"/>
    <mergeCell ref="C328:G328"/>
    <mergeCell ref="C335:G335"/>
    <mergeCell ref="A336:B336"/>
    <mergeCell ref="C336:G336"/>
    <mergeCell ref="B332:G332"/>
    <mergeCell ref="C333:G333"/>
    <mergeCell ref="C334:G334"/>
    <mergeCell ref="C319:G319"/>
    <mergeCell ref="B320:G320"/>
    <mergeCell ref="B318:G318"/>
    <mergeCell ref="B316:G316"/>
    <mergeCell ref="C317:G317"/>
    <mergeCell ref="B325:G325"/>
    <mergeCell ref="C326:G326"/>
    <mergeCell ref="B323:G323"/>
    <mergeCell ref="C324:G324"/>
    <mergeCell ref="B321:B322"/>
    <mergeCell ref="C321:G321"/>
    <mergeCell ref="C322:G322"/>
    <mergeCell ref="C315:G315"/>
    <mergeCell ref="C313:G313"/>
    <mergeCell ref="B314:G314"/>
    <mergeCell ref="C311:G311"/>
    <mergeCell ref="C312:G312"/>
    <mergeCell ref="A308:A315"/>
    <mergeCell ref="B308:G308"/>
    <mergeCell ref="B309:B313"/>
    <mergeCell ref="C309:G309"/>
    <mergeCell ref="C310:G310"/>
    <mergeCell ref="B288:B290"/>
    <mergeCell ref="C288:G288"/>
    <mergeCell ref="C289:G289"/>
    <mergeCell ref="C306:G306"/>
    <mergeCell ref="A307:G307"/>
    <mergeCell ref="A304:A306"/>
    <mergeCell ref="B304:G304"/>
    <mergeCell ref="B305:B306"/>
    <mergeCell ref="C305:G305"/>
    <mergeCell ref="B295:B298"/>
    <mergeCell ref="C295:G295"/>
    <mergeCell ref="C296:G296"/>
    <mergeCell ref="B292:B293"/>
    <mergeCell ref="C292:G292"/>
    <mergeCell ref="C293:G293"/>
    <mergeCell ref="C302:G302"/>
    <mergeCell ref="A303:G303"/>
    <mergeCell ref="A299:B302"/>
    <mergeCell ref="C299:G299"/>
    <mergeCell ref="C300:G300"/>
    <mergeCell ref="C301:G301"/>
    <mergeCell ref="C297:G297"/>
    <mergeCell ref="C298:G298"/>
    <mergeCell ref="B285:G285"/>
    <mergeCell ref="C286:G286"/>
    <mergeCell ref="B294:G294"/>
    <mergeCell ref="A274:G274"/>
    <mergeCell ref="C272:G272"/>
    <mergeCell ref="C273:G273"/>
    <mergeCell ref="C270:G270"/>
    <mergeCell ref="C271:G271"/>
    <mergeCell ref="C282:G282"/>
    <mergeCell ref="C283:G283"/>
    <mergeCell ref="C284:G284"/>
    <mergeCell ref="C280:G280"/>
    <mergeCell ref="B281:G281"/>
    <mergeCell ref="C278:G278"/>
    <mergeCell ref="B279:G279"/>
    <mergeCell ref="B262:B273"/>
    <mergeCell ref="C262:G262"/>
    <mergeCell ref="C263:G263"/>
    <mergeCell ref="B275:G275"/>
    <mergeCell ref="C276:G276"/>
    <mergeCell ref="B277:G277"/>
    <mergeCell ref="C290:G290"/>
    <mergeCell ref="B291:G291"/>
    <mergeCell ref="B287:G287"/>
    <mergeCell ref="B261:G261"/>
    <mergeCell ref="A244:A253"/>
    <mergeCell ref="B244:G244"/>
    <mergeCell ref="C245:G245"/>
    <mergeCell ref="A258:G258"/>
    <mergeCell ref="B259:G259"/>
    <mergeCell ref="C260:G260"/>
    <mergeCell ref="C268:G268"/>
    <mergeCell ref="C269:G269"/>
    <mergeCell ref="C266:G266"/>
    <mergeCell ref="C267:G267"/>
    <mergeCell ref="C264:G264"/>
    <mergeCell ref="C265:G265"/>
    <mergeCell ref="B250:G250"/>
    <mergeCell ref="C251:G251"/>
    <mergeCell ref="B248:G248"/>
    <mergeCell ref="C249:G249"/>
    <mergeCell ref="B246:G246"/>
    <mergeCell ref="C247:G247"/>
    <mergeCell ref="A256:A257"/>
    <mergeCell ref="B256:G256"/>
    <mergeCell ref="C257:G257"/>
    <mergeCell ref="A254:B254"/>
    <mergeCell ref="C254:G254"/>
    <mergeCell ref="A255:G255"/>
    <mergeCell ref="B252:G252"/>
    <mergeCell ref="C253:G253"/>
    <mergeCell ref="C228:G228"/>
    <mergeCell ref="C229:G229"/>
    <mergeCell ref="C225:G225"/>
    <mergeCell ref="B226:G226"/>
    <mergeCell ref="A243:G243"/>
    <mergeCell ref="C241:G241"/>
    <mergeCell ref="C242:G242"/>
    <mergeCell ref="C239:G239"/>
    <mergeCell ref="C240:G240"/>
    <mergeCell ref="B203:G203"/>
    <mergeCell ref="C199:G199"/>
    <mergeCell ref="C200:G200"/>
    <mergeCell ref="C201:G201"/>
    <mergeCell ref="C237:G237"/>
    <mergeCell ref="C238:G238"/>
    <mergeCell ref="C235:G235"/>
    <mergeCell ref="C236:G236"/>
    <mergeCell ref="A232:B242"/>
    <mergeCell ref="C232:G232"/>
    <mergeCell ref="C233:G233"/>
    <mergeCell ref="C234:G234"/>
    <mergeCell ref="C216:G216"/>
    <mergeCell ref="C217:G217"/>
    <mergeCell ref="B222:G222"/>
    <mergeCell ref="C223:G223"/>
    <mergeCell ref="B224:G224"/>
    <mergeCell ref="C220:G220"/>
    <mergeCell ref="C221:G221"/>
    <mergeCell ref="C218:G218"/>
    <mergeCell ref="C219:G219"/>
    <mergeCell ref="B230:G230"/>
    <mergeCell ref="C231:G231"/>
    <mergeCell ref="C227:G227"/>
    <mergeCell ref="C209:G209"/>
    <mergeCell ref="C207:G207"/>
    <mergeCell ref="C208:G208"/>
    <mergeCell ref="B204:B209"/>
    <mergeCell ref="C204:G204"/>
    <mergeCell ref="C205:G205"/>
    <mergeCell ref="C206:G206"/>
    <mergeCell ref="A210:B221"/>
    <mergeCell ref="C210:G210"/>
    <mergeCell ref="C211:G211"/>
    <mergeCell ref="C214:G214"/>
    <mergeCell ref="C215:G215"/>
    <mergeCell ref="C212:G212"/>
    <mergeCell ref="C213:G213"/>
    <mergeCell ref="C195:G195"/>
    <mergeCell ref="C196:G196"/>
    <mergeCell ref="C193:G193"/>
    <mergeCell ref="C194:G194"/>
    <mergeCell ref="B190:G190"/>
    <mergeCell ref="B191:B197"/>
    <mergeCell ref="C191:G191"/>
    <mergeCell ref="C192:G192"/>
    <mergeCell ref="C202:G202"/>
    <mergeCell ref="C197:G197"/>
    <mergeCell ref="B198:G198"/>
    <mergeCell ref="A189:G189"/>
    <mergeCell ref="A185:B188"/>
    <mergeCell ref="C185:G185"/>
    <mergeCell ref="C186:G186"/>
    <mergeCell ref="C187:G187"/>
    <mergeCell ref="B183:G183"/>
    <mergeCell ref="C184:G184"/>
    <mergeCell ref="B173:G173"/>
    <mergeCell ref="C182:G182"/>
    <mergeCell ref="B179:G179"/>
    <mergeCell ref="C180:G180"/>
    <mergeCell ref="B176:G176"/>
    <mergeCell ref="B177:B178"/>
    <mergeCell ref="C177:G177"/>
    <mergeCell ref="C178:G178"/>
    <mergeCell ref="C174:G174"/>
    <mergeCell ref="C175:G175"/>
    <mergeCell ref="C171:G171"/>
    <mergeCell ref="A172:G172"/>
    <mergeCell ref="C169:G169"/>
    <mergeCell ref="C170:G170"/>
    <mergeCell ref="C167:G167"/>
    <mergeCell ref="C166:G166"/>
    <mergeCell ref="C168:G168"/>
    <mergeCell ref="B181:G181"/>
    <mergeCell ref="C188:G188"/>
    <mergeCell ref="C157:G157"/>
    <mergeCell ref="C158:G158"/>
    <mergeCell ref="C155:G155"/>
    <mergeCell ref="C156:G156"/>
    <mergeCell ref="C153:G153"/>
    <mergeCell ref="C154:G154"/>
    <mergeCell ref="A164:A165"/>
    <mergeCell ref="B164:G164"/>
    <mergeCell ref="C165:G165"/>
    <mergeCell ref="C162:G162"/>
    <mergeCell ref="A163:G163"/>
    <mergeCell ref="B159:G159"/>
    <mergeCell ref="C160:G160"/>
    <mergeCell ref="C161:G161"/>
    <mergeCell ref="B150:G150"/>
    <mergeCell ref="C151:G151"/>
    <mergeCell ref="C152:G152"/>
    <mergeCell ref="C148:G148"/>
    <mergeCell ref="A149:G149"/>
    <mergeCell ref="C146:G146"/>
    <mergeCell ref="C147:G147"/>
    <mergeCell ref="B143:B148"/>
    <mergeCell ref="C143:G143"/>
    <mergeCell ref="C144:G144"/>
    <mergeCell ref="C145:G145"/>
    <mergeCell ref="C133:G133"/>
    <mergeCell ref="C134:G134"/>
    <mergeCell ref="C130:G130"/>
    <mergeCell ref="C131:G131"/>
    <mergeCell ref="C132:G132"/>
    <mergeCell ref="C128:G128"/>
    <mergeCell ref="C129:G129"/>
    <mergeCell ref="C141:G141"/>
    <mergeCell ref="B142:G142"/>
    <mergeCell ref="C138:G138"/>
    <mergeCell ref="C139:G139"/>
    <mergeCell ref="C140:G140"/>
    <mergeCell ref="B135:G135"/>
    <mergeCell ref="C136:G136"/>
    <mergeCell ref="B137:G137"/>
    <mergeCell ref="B89:G89"/>
    <mergeCell ref="C120:G120"/>
    <mergeCell ref="C121:G121"/>
    <mergeCell ref="C118:G118"/>
    <mergeCell ref="C119:G119"/>
    <mergeCell ref="C116:G116"/>
    <mergeCell ref="C117:G117"/>
    <mergeCell ref="C126:G126"/>
    <mergeCell ref="C127:G127"/>
    <mergeCell ref="C124:G124"/>
    <mergeCell ref="C125:G125"/>
    <mergeCell ref="C122:G122"/>
    <mergeCell ref="C123:G123"/>
    <mergeCell ref="C95:G95"/>
    <mergeCell ref="C96:G96"/>
    <mergeCell ref="C107:G107"/>
    <mergeCell ref="C108:G108"/>
    <mergeCell ref="C105:G105"/>
    <mergeCell ref="C106:G106"/>
    <mergeCell ref="C103:G103"/>
    <mergeCell ref="C104:G104"/>
    <mergeCell ref="C114:G114"/>
    <mergeCell ref="C115:G115"/>
    <mergeCell ref="C112:G112"/>
    <mergeCell ref="C113:G113"/>
    <mergeCell ref="C109:G109"/>
    <mergeCell ref="C110:G110"/>
    <mergeCell ref="C111:G111"/>
    <mergeCell ref="B92:G92"/>
    <mergeCell ref="C93:G93"/>
    <mergeCell ref="C94:G94"/>
    <mergeCell ref="B90:B91"/>
    <mergeCell ref="C90:G90"/>
    <mergeCell ref="C91:G91"/>
    <mergeCell ref="C101:G101"/>
    <mergeCell ref="C102:G102"/>
    <mergeCell ref="C99:G99"/>
    <mergeCell ref="C100:G100"/>
    <mergeCell ref="C97:G97"/>
    <mergeCell ref="C98:G98"/>
    <mergeCell ref="C82:G82"/>
    <mergeCell ref="C79:G79"/>
    <mergeCell ref="C80:G80"/>
    <mergeCell ref="C77:G77"/>
    <mergeCell ref="C78:G78"/>
    <mergeCell ref="C76:G76"/>
    <mergeCell ref="A87:B88"/>
    <mergeCell ref="C87:G87"/>
    <mergeCell ref="C88:G88"/>
    <mergeCell ref="C85:G85"/>
    <mergeCell ref="C86:G86"/>
    <mergeCell ref="C83:G83"/>
    <mergeCell ref="C84:G84"/>
    <mergeCell ref="A73:G73"/>
    <mergeCell ref="C70:G70"/>
    <mergeCell ref="C71:G71"/>
    <mergeCell ref="A67:G67"/>
    <mergeCell ref="A68:A72"/>
    <mergeCell ref="B68:G68"/>
    <mergeCell ref="B69:B72"/>
    <mergeCell ref="C69:G69"/>
    <mergeCell ref="C81:G81"/>
    <mergeCell ref="B74:G74"/>
    <mergeCell ref="C75:G75"/>
    <mergeCell ref="C64:G64"/>
    <mergeCell ref="A65:B66"/>
    <mergeCell ref="C65:G65"/>
    <mergeCell ref="C66:G66"/>
    <mergeCell ref="B61:G61"/>
    <mergeCell ref="B62:B64"/>
    <mergeCell ref="C62:G62"/>
    <mergeCell ref="C63:G63"/>
    <mergeCell ref="C72:G72"/>
    <mergeCell ref="C53:G53"/>
    <mergeCell ref="C54:G54"/>
    <mergeCell ref="C51:G51"/>
    <mergeCell ref="C52:G52"/>
    <mergeCell ref="B48:G48"/>
    <mergeCell ref="C49:G49"/>
    <mergeCell ref="C50:G50"/>
    <mergeCell ref="C59:G59"/>
    <mergeCell ref="C60:G60"/>
    <mergeCell ref="C57:G57"/>
    <mergeCell ref="C58:G58"/>
    <mergeCell ref="C55:G55"/>
    <mergeCell ref="C56:G56"/>
    <mergeCell ref="A47:G47"/>
    <mergeCell ref="A44:G44"/>
    <mergeCell ref="B45:G45"/>
    <mergeCell ref="C42:G42"/>
    <mergeCell ref="C43:G43"/>
    <mergeCell ref="B27:G27"/>
    <mergeCell ref="C28:G28"/>
    <mergeCell ref="B29:G29"/>
    <mergeCell ref="B39:G39"/>
    <mergeCell ref="B40:B43"/>
    <mergeCell ref="C40:G40"/>
    <mergeCell ref="C41:G41"/>
    <mergeCell ref="B37:G37"/>
    <mergeCell ref="C38:G38"/>
    <mergeCell ref="C35:G35"/>
    <mergeCell ref="C36:G36"/>
    <mergeCell ref="A46:B46"/>
    <mergeCell ref="C46:G46"/>
    <mergeCell ref="C26:G26"/>
    <mergeCell ref="C22:G22"/>
    <mergeCell ref="C23:G23"/>
    <mergeCell ref="C24:G24"/>
    <mergeCell ref="C20:G20"/>
    <mergeCell ref="C21:G21"/>
    <mergeCell ref="B32:G32"/>
    <mergeCell ref="B33:B36"/>
    <mergeCell ref="C33:G33"/>
    <mergeCell ref="C34:G34"/>
    <mergeCell ref="C30:G30"/>
    <mergeCell ref="C31:G31"/>
    <mergeCell ref="M191:M192"/>
    <mergeCell ref="A6:B6"/>
    <mergeCell ref="B455:G455"/>
    <mergeCell ref="C6:G6"/>
    <mergeCell ref="A7:B7"/>
    <mergeCell ref="C7:G7"/>
    <mergeCell ref="A3:M3"/>
    <mergeCell ref="A4:M4"/>
    <mergeCell ref="C11:G11"/>
    <mergeCell ref="C12:G12"/>
    <mergeCell ref="A8:G8"/>
    <mergeCell ref="A9:A22"/>
    <mergeCell ref="B9:G9"/>
    <mergeCell ref="B10:B13"/>
    <mergeCell ref="C10:G10"/>
    <mergeCell ref="C18:G18"/>
    <mergeCell ref="C19:G19"/>
    <mergeCell ref="B15:B22"/>
    <mergeCell ref="C15:G15"/>
    <mergeCell ref="C16:G16"/>
    <mergeCell ref="C17:G17"/>
    <mergeCell ref="C13:G13"/>
    <mergeCell ref="B14:G14"/>
    <mergeCell ref="C25:G25"/>
  </mergeCells>
  <printOptions horizontalCentered="1"/>
  <pageMargins left="0.11811023622047245" right="0.19685039370078741" top="0.47244094488188981" bottom="0.39370078740157483" header="0.11811023622047245" footer="0.11811023622047245"/>
  <pageSetup scale="70" firstPageNumber="40" orientation="landscape" useFirstPageNumber="1" r:id="rId1"/>
  <headerFooter>
    <oddHeader xml:space="preserve">&amp;C&amp;"Calibri,Kursywa"Informacja o wykonaniu budżetu Województwa Zachodniopomorskiego za I kwartał 2013&amp;"Calibri,Standardowy"
______________________________________________________________________________________________________________________
</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8</vt:i4>
      </vt:variant>
    </vt:vector>
  </HeadingPairs>
  <TitlesOfParts>
    <vt:vector size="12" baseType="lpstr">
      <vt:lpstr>Zał. Nr 1</vt:lpstr>
      <vt:lpstr>Zał Nr 2</vt:lpstr>
      <vt:lpstr>Zał Nr 3</vt:lpstr>
      <vt:lpstr>Zał Nr 4</vt:lpstr>
      <vt:lpstr>'Zał Nr 2'!Obszar_wydruku</vt:lpstr>
      <vt:lpstr>'Zał Nr 3'!Obszar_wydruku</vt:lpstr>
      <vt:lpstr>'Zał Nr 4'!Obszar_wydruku</vt:lpstr>
      <vt:lpstr>'Zał. Nr 1'!Obszar_wydruku</vt:lpstr>
      <vt:lpstr>'Zał Nr 2'!Tytuły_wydruku</vt:lpstr>
      <vt:lpstr>'Zał Nr 3'!Tytuły_wydruku</vt:lpstr>
      <vt:lpstr>'Zał Nr 4'!Tytuły_wydruku</vt:lpstr>
      <vt:lpstr>'Zał. Nr 1'!Tytuły_wydruku</vt:lpstr>
    </vt:vector>
  </TitlesOfParts>
  <Company>Urząd Marszałkowski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Nowocień</dc:creator>
  <cp:lastModifiedBy>Magdalena Nowocień</cp:lastModifiedBy>
  <cp:lastPrinted>2013-05-23T10:41:09Z</cp:lastPrinted>
  <dcterms:created xsi:type="dcterms:W3CDTF">2013-04-23T05:58:17Z</dcterms:created>
  <dcterms:modified xsi:type="dcterms:W3CDTF">2013-05-23T11:45:45Z</dcterms:modified>
</cp:coreProperties>
</file>