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342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Arkusz1!$A$50:$O$429</definedName>
    <definedName name="_xlnm.Print_Area" localSheetId="0">Arkusz1!$A$1:$H$429</definedName>
    <definedName name="_xlnm.Print_Titles" localSheetId="0">Arkusz1!$6:$7</definedName>
  </definedNames>
  <calcPr calcId="145621"/>
</workbook>
</file>

<file path=xl/calcChain.xml><?xml version="1.0" encoding="utf-8"?>
<calcChain xmlns="http://schemas.openxmlformats.org/spreadsheetml/2006/main">
  <c r="E187" i="1" l="1"/>
  <c r="E186" i="1" s="1"/>
  <c r="E109" i="1"/>
  <c r="H424" i="1"/>
  <c r="H423" i="1" s="1"/>
  <c r="H422" i="1" s="1"/>
  <c r="H421" i="1" s="1"/>
  <c r="H405" i="1"/>
  <c r="H404" i="1"/>
  <c r="H429" i="1"/>
  <c r="H428" i="1"/>
  <c r="H420" i="1"/>
  <c r="H417" i="1"/>
  <c r="H414" i="1"/>
  <c r="H413" i="1"/>
  <c r="K37" i="1"/>
  <c r="K36" i="1"/>
  <c r="E15" i="1"/>
  <c r="D15" i="1"/>
  <c r="E23" i="1"/>
  <c r="D23" i="1"/>
  <c r="H312" i="1"/>
  <c r="D310" i="1"/>
  <c r="E37" i="1"/>
  <c r="D37" i="1"/>
  <c r="F81" i="1"/>
  <c r="F80" i="1"/>
  <c r="F79" i="1"/>
  <c r="F77" i="1"/>
  <c r="F76" i="1"/>
  <c r="F75" i="1"/>
  <c r="E36" i="1"/>
  <c r="D36" i="1"/>
  <c r="H419" i="1"/>
  <c r="H418" i="1" s="1"/>
  <c r="E419" i="1"/>
  <c r="E418" i="1" s="1"/>
  <c r="D419" i="1"/>
  <c r="D418" i="1" s="1"/>
  <c r="E423" i="1"/>
  <c r="E422" i="1" s="1"/>
  <c r="E421" i="1" s="1"/>
  <c r="D423" i="1"/>
  <c r="D422" i="1" s="1"/>
  <c r="D421" i="1" s="1"/>
  <c r="E412" i="1"/>
  <c r="C412" i="1"/>
  <c r="C411" i="1" s="1"/>
  <c r="D412" i="1"/>
  <c r="D411" i="1" s="1"/>
  <c r="H410" i="1"/>
  <c r="H409" i="1" s="1"/>
  <c r="H408" i="1" s="1"/>
  <c r="H407" i="1"/>
  <c r="H406" i="1"/>
  <c r="H402" i="1"/>
  <c r="E409" i="1"/>
  <c r="E408" i="1" s="1"/>
  <c r="D409" i="1"/>
  <c r="D408" i="1" s="1"/>
  <c r="H412" i="1" l="1"/>
  <c r="H427" i="1"/>
  <c r="H426" i="1" s="1"/>
  <c r="H425" i="1" s="1"/>
  <c r="I37" i="1"/>
  <c r="D403" i="1"/>
  <c r="I36" i="1"/>
  <c r="I23" i="1"/>
  <c r="F412" i="1"/>
  <c r="E411" i="1"/>
  <c r="F411" i="1" s="1"/>
  <c r="I15" i="1"/>
  <c r="H411" i="1"/>
  <c r="D399" i="1"/>
  <c r="D398" i="1" s="1"/>
  <c r="E399" i="1"/>
  <c r="E398" i="1" s="1"/>
  <c r="C399" i="1"/>
  <c r="C398" i="1" s="1"/>
  <c r="E394" i="1"/>
  <c r="E393" i="1" s="1"/>
  <c r="D394" i="1"/>
  <c r="D393" i="1" s="1"/>
  <c r="C394" i="1"/>
  <c r="C393" i="1" s="1"/>
  <c r="H397" i="1"/>
  <c r="H396" i="1"/>
  <c r="H395" i="1"/>
  <c r="F395" i="1"/>
  <c r="H401" i="1"/>
  <c r="H400" i="1"/>
  <c r="H392" i="1"/>
  <c r="H391" i="1"/>
  <c r="H390" i="1"/>
  <c r="E389" i="1"/>
  <c r="E388" i="1" s="1"/>
  <c r="D389" i="1"/>
  <c r="D388" i="1" s="1"/>
  <c r="H387" i="1"/>
  <c r="H386" i="1"/>
  <c r="H385" i="1"/>
  <c r="H382" i="1"/>
  <c r="H381" i="1" s="1"/>
  <c r="H380" i="1" s="1"/>
  <c r="H379" i="1"/>
  <c r="H378" i="1" s="1"/>
  <c r="D384" i="1"/>
  <c r="D383" i="1" s="1"/>
  <c r="E384" i="1"/>
  <c r="E383" i="1" s="1"/>
  <c r="H377" i="1"/>
  <c r="H376" i="1" s="1"/>
  <c r="E375" i="1"/>
  <c r="D375" i="1"/>
  <c r="D374" i="1" s="1"/>
  <c r="H372" i="1"/>
  <c r="H371" i="1" s="1"/>
  <c r="E371" i="1"/>
  <c r="H373" i="1"/>
  <c r="H370" i="1"/>
  <c r="E369" i="1"/>
  <c r="E368" i="1" s="1"/>
  <c r="H366" i="1"/>
  <c r="H365" i="1"/>
  <c r="H364" i="1"/>
  <c r="D363" i="1"/>
  <c r="D362" i="1" s="1"/>
  <c r="E363" i="1"/>
  <c r="E362" i="1" s="1"/>
  <c r="D349" i="1"/>
  <c r="D348" i="1" s="1"/>
  <c r="E349" i="1"/>
  <c r="E348" i="1" s="1"/>
  <c r="H361" i="1"/>
  <c r="F361" i="1"/>
  <c r="H360" i="1"/>
  <c r="F360" i="1"/>
  <c r="H356" i="1"/>
  <c r="H359" i="1"/>
  <c r="H358" i="1"/>
  <c r="H357" i="1"/>
  <c r="H353" i="1"/>
  <c r="H355" i="1"/>
  <c r="H354" i="1"/>
  <c r="H352" i="1"/>
  <c r="H351" i="1"/>
  <c r="H350" i="1"/>
  <c r="F353" i="1"/>
  <c r="D345" i="1"/>
  <c r="D344" i="1" s="1"/>
  <c r="E345" i="1"/>
  <c r="E344" i="1" s="1"/>
  <c r="H347" i="1"/>
  <c r="H346" i="1"/>
  <c r="H343" i="1"/>
  <c r="H342" i="1" s="1"/>
  <c r="H341" i="1" s="1"/>
  <c r="E342" i="1"/>
  <c r="E341" i="1" s="1"/>
  <c r="D342" i="1"/>
  <c r="D341" i="1" s="1"/>
  <c r="H339" i="1"/>
  <c r="H338" i="1"/>
  <c r="H337" i="1"/>
  <c r="D336" i="1"/>
  <c r="D335" i="1" s="1"/>
  <c r="E336" i="1"/>
  <c r="E335" i="1" s="1"/>
  <c r="H334" i="1"/>
  <c r="H333" i="1"/>
  <c r="H332" i="1"/>
  <c r="E331" i="1"/>
  <c r="E330" i="1" s="1"/>
  <c r="D327" i="1"/>
  <c r="D326" i="1" s="1"/>
  <c r="E327" i="1"/>
  <c r="E326" i="1" s="1"/>
  <c r="H329" i="1"/>
  <c r="H328" i="1"/>
  <c r="H311" i="1"/>
  <c r="E311" i="1"/>
  <c r="E323" i="1"/>
  <c r="E322" i="1" s="1"/>
  <c r="H324" i="1"/>
  <c r="H323" i="1" s="1"/>
  <c r="H322" i="1" s="1"/>
  <c r="D309" i="1"/>
  <c r="E317" i="1"/>
  <c r="H318" i="1"/>
  <c r="H317" i="1" s="1"/>
  <c r="H316" i="1" s="1"/>
  <c r="H321" i="1"/>
  <c r="H320" i="1" s="1"/>
  <c r="H319" i="1" s="1"/>
  <c r="E313" i="1"/>
  <c r="H315" i="1"/>
  <c r="H314" i="1"/>
  <c r="H308" i="1"/>
  <c r="H307" i="1"/>
  <c r="H306" i="1"/>
  <c r="E305" i="1"/>
  <c r="E304" i="1" s="1"/>
  <c r="E301" i="1"/>
  <c r="E300" i="1" s="1"/>
  <c r="H303" i="1"/>
  <c r="H302" i="1"/>
  <c r="H299" i="1"/>
  <c r="H297" i="1"/>
  <c r="H296" i="1"/>
  <c r="H295" i="1"/>
  <c r="E294" i="1"/>
  <c r="E293" i="1" s="1"/>
  <c r="H292" i="1"/>
  <c r="H291" i="1" s="1"/>
  <c r="H290" i="1" s="1"/>
  <c r="H289" i="1"/>
  <c r="H288" i="1"/>
  <c r="E291" i="1"/>
  <c r="E290" i="1" s="1"/>
  <c r="E310" i="1" l="1"/>
  <c r="H327" i="1"/>
  <c r="H326" i="1" s="1"/>
  <c r="E367" i="1"/>
  <c r="H384" i="1"/>
  <c r="H383" i="1" s="1"/>
  <c r="E374" i="1"/>
  <c r="I374" i="1" s="1"/>
  <c r="D325" i="1"/>
  <c r="H336" i="1"/>
  <c r="H335" i="1" s="1"/>
  <c r="H363" i="1"/>
  <c r="H362" i="1" s="1"/>
  <c r="H394" i="1"/>
  <c r="H393" i="1" s="1"/>
  <c r="E403" i="1"/>
  <c r="I403" i="1" s="1"/>
  <c r="H331" i="1"/>
  <c r="H330" i="1" s="1"/>
  <c r="H313" i="1"/>
  <c r="H310" i="1" s="1"/>
  <c r="H309" i="1" s="1"/>
  <c r="H399" i="1"/>
  <c r="H398" i="1" s="1"/>
  <c r="E325" i="1"/>
  <c r="H301" i="1"/>
  <c r="H300" i="1" s="1"/>
  <c r="E316" i="1"/>
  <c r="F393" i="1"/>
  <c r="F394" i="1"/>
  <c r="H349" i="1"/>
  <c r="H348" i="1" s="1"/>
  <c r="H345" i="1"/>
  <c r="H344" i="1" s="1"/>
  <c r="H375" i="1"/>
  <c r="H389" i="1"/>
  <c r="H388" i="1" s="1"/>
  <c r="D340" i="1"/>
  <c r="E340" i="1"/>
  <c r="H305" i="1"/>
  <c r="H304" i="1" s="1"/>
  <c r="E287" i="1"/>
  <c r="E286" i="1" s="1"/>
  <c r="H285" i="1"/>
  <c r="H284" i="1"/>
  <c r="E283" i="1"/>
  <c r="E282" i="1" s="1"/>
  <c r="D39" i="1"/>
  <c r="E39" i="1"/>
  <c r="C39" i="1"/>
  <c r="H280" i="1"/>
  <c r="H279" i="1"/>
  <c r="H278" i="1"/>
  <c r="E277" i="1"/>
  <c r="E276" i="1" s="1"/>
  <c r="D277" i="1"/>
  <c r="D276" i="1" s="1"/>
  <c r="H275" i="1"/>
  <c r="H274" i="1"/>
  <c r="H273" i="1"/>
  <c r="H272" i="1"/>
  <c r="H267" i="1"/>
  <c r="E270" i="1"/>
  <c r="D270" i="1"/>
  <c r="E265" i="1"/>
  <c r="D265" i="1"/>
  <c r="H271" i="1"/>
  <c r="H269" i="1"/>
  <c r="H268" i="1"/>
  <c r="H266" i="1"/>
  <c r="H263" i="1"/>
  <c r="E262" i="1"/>
  <c r="E261" i="1" s="1"/>
  <c r="D262" i="1"/>
  <c r="D261" i="1" s="1"/>
  <c r="H260" i="1"/>
  <c r="H259" i="1" s="1"/>
  <c r="H258" i="1" s="1"/>
  <c r="E259" i="1"/>
  <c r="E258" i="1" s="1"/>
  <c r="H254" i="1"/>
  <c r="H39" i="1" s="1"/>
  <c r="H251" i="1"/>
  <c r="H247" i="1"/>
  <c r="H14" i="1" s="1"/>
  <c r="H246" i="1"/>
  <c r="H13" i="1" s="1"/>
  <c r="E253" i="1"/>
  <c r="E252" i="1" s="1"/>
  <c r="D253" i="1"/>
  <c r="D252" i="1" s="1"/>
  <c r="C253" i="1"/>
  <c r="C252" i="1" s="1"/>
  <c r="H257" i="1"/>
  <c r="E256" i="1"/>
  <c r="E255" i="1" s="1"/>
  <c r="D256" i="1"/>
  <c r="D255" i="1" s="1"/>
  <c r="D250" i="1"/>
  <c r="D249" i="1" s="1"/>
  <c r="E250" i="1"/>
  <c r="E249" i="1" s="1"/>
  <c r="H31" i="1" l="1"/>
  <c r="I39" i="1"/>
  <c r="H374" i="1"/>
  <c r="H340" i="1"/>
  <c r="H325" i="1"/>
  <c r="H256" i="1"/>
  <c r="H255" i="1" s="1"/>
  <c r="H19" i="1"/>
  <c r="H250" i="1"/>
  <c r="H249" i="1" s="1"/>
  <c r="H18" i="1"/>
  <c r="H262" i="1"/>
  <c r="H261" i="1" s="1"/>
  <c r="H20" i="1"/>
  <c r="I340" i="1"/>
  <c r="I325" i="1"/>
  <c r="E281" i="1"/>
  <c r="I281" i="1" s="1"/>
  <c r="H253" i="1"/>
  <c r="H252" i="1" s="1"/>
  <c r="E309" i="1"/>
  <c r="I309" i="1" s="1"/>
  <c r="H283" i="1"/>
  <c r="H282" i="1" s="1"/>
  <c r="H265" i="1"/>
  <c r="H270" i="1"/>
  <c r="H277" i="1"/>
  <c r="H276" i="1" s="1"/>
  <c r="D264" i="1"/>
  <c r="D248" i="1" s="1"/>
  <c r="E264" i="1"/>
  <c r="E248" i="1" s="1"/>
  <c r="I248" i="1" s="1"/>
  <c r="E245" i="1"/>
  <c r="D245" i="1"/>
  <c r="D244" i="1" s="1"/>
  <c r="H243" i="1"/>
  <c r="H242" i="1"/>
  <c r="H241" i="1"/>
  <c r="H240" i="1"/>
  <c r="E239" i="1"/>
  <c r="E238" i="1" s="1"/>
  <c r="D239" i="1"/>
  <c r="D238" i="1" s="1"/>
  <c r="E234" i="1"/>
  <c r="E233" i="1" s="1"/>
  <c r="E229" i="1" s="1"/>
  <c r="D234" i="1"/>
  <c r="D233" i="1" s="1"/>
  <c r="D229" i="1" s="1"/>
  <c r="H236" i="1"/>
  <c r="H235" i="1"/>
  <c r="H232" i="1"/>
  <c r="D224" i="1"/>
  <c r="D223" i="1" s="1"/>
  <c r="E224" i="1"/>
  <c r="E223" i="1" s="1"/>
  <c r="H228" i="1"/>
  <c r="H227" i="1"/>
  <c r="H226" i="1"/>
  <c r="H225" i="1"/>
  <c r="H222" i="1"/>
  <c r="H221" i="1"/>
  <c r="H220" i="1"/>
  <c r="E219" i="1"/>
  <c r="E218" i="1" s="1"/>
  <c r="D219" i="1"/>
  <c r="D218" i="1" s="1"/>
  <c r="H217" i="1"/>
  <c r="H216" i="1"/>
  <c r="E215" i="1"/>
  <c r="E214" i="1" s="1"/>
  <c r="H213" i="1"/>
  <c r="H212" i="1"/>
  <c r="H211" i="1"/>
  <c r="H210" i="1"/>
  <c r="H209" i="1"/>
  <c r="H208" i="1"/>
  <c r="E207" i="1"/>
  <c r="E206" i="1" s="1"/>
  <c r="D207" i="1"/>
  <c r="D206" i="1" s="1"/>
  <c r="H205" i="1"/>
  <c r="H204" i="1"/>
  <c r="H21" i="1" s="1"/>
  <c r="H203" i="1"/>
  <c r="H202" i="1"/>
  <c r="H201" i="1"/>
  <c r="E200" i="1"/>
  <c r="E199" i="1" s="1"/>
  <c r="D200" i="1"/>
  <c r="D199" i="1" s="1"/>
  <c r="E190" i="1"/>
  <c r="E189" i="1" s="1"/>
  <c r="D190" i="1"/>
  <c r="D189" i="1" s="1"/>
  <c r="H197" i="1"/>
  <c r="H196" i="1" s="1"/>
  <c r="H195" i="1" s="1"/>
  <c r="I229" i="1" l="1"/>
  <c r="H215" i="1"/>
  <c r="H214" i="1" s="1"/>
  <c r="H224" i="1"/>
  <c r="H223" i="1" s="1"/>
  <c r="H234" i="1"/>
  <c r="H233" i="1" s="1"/>
  <c r="H239" i="1"/>
  <c r="H238" i="1" s="1"/>
  <c r="D237" i="1"/>
  <c r="E244" i="1"/>
  <c r="E237" i="1" s="1"/>
  <c r="H245" i="1"/>
  <c r="H244" i="1" s="1"/>
  <c r="H200" i="1"/>
  <c r="H199" i="1" s="1"/>
  <c r="E198" i="1"/>
  <c r="D198" i="1"/>
  <c r="H219" i="1"/>
  <c r="H218" i="1" s="1"/>
  <c r="H194" i="1"/>
  <c r="H193" i="1"/>
  <c r="H192" i="1"/>
  <c r="H191" i="1"/>
  <c r="H188" i="1"/>
  <c r="H187" i="1" s="1"/>
  <c r="H186" i="1" s="1"/>
  <c r="H185" i="1"/>
  <c r="H184" i="1"/>
  <c r="H183" i="1"/>
  <c r="D180" i="1"/>
  <c r="E182" i="1"/>
  <c r="E181" i="1" s="1"/>
  <c r="E180" i="1" s="1"/>
  <c r="D171" i="1"/>
  <c r="E172" i="1"/>
  <c r="H179" i="1"/>
  <c r="H177" i="1"/>
  <c r="H176" i="1"/>
  <c r="H175" i="1"/>
  <c r="H174" i="1"/>
  <c r="H173" i="1"/>
  <c r="H178" i="1"/>
  <c r="E178" i="1"/>
  <c r="E165" i="1"/>
  <c r="E164" i="1" s="1"/>
  <c r="E163" i="1" s="1"/>
  <c r="D165" i="1"/>
  <c r="H169" i="1"/>
  <c r="D164" i="1"/>
  <c r="D163" i="1" s="1"/>
  <c r="H168" i="1"/>
  <c r="H167" i="1"/>
  <c r="H166" i="1"/>
  <c r="D151" i="1"/>
  <c r="D150" i="1" s="1"/>
  <c r="E151" i="1"/>
  <c r="E150" i="1" s="1"/>
  <c r="C151" i="1"/>
  <c r="C150" i="1" s="1"/>
  <c r="H152" i="1"/>
  <c r="H151" i="1" s="1"/>
  <c r="H150" i="1" s="1"/>
  <c r="D27" i="1"/>
  <c r="E27" i="1"/>
  <c r="I27" i="1" s="1"/>
  <c r="C27" i="1"/>
  <c r="F162" i="1"/>
  <c r="H157" i="1"/>
  <c r="E160" i="1"/>
  <c r="H160" i="1" s="1"/>
  <c r="D160" i="1"/>
  <c r="E154" i="1"/>
  <c r="D154" i="1"/>
  <c r="H155" i="1"/>
  <c r="H162" i="1"/>
  <c r="H35" i="1" s="1"/>
  <c r="H161" i="1"/>
  <c r="H159" i="1"/>
  <c r="H158" i="1"/>
  <c r="H156" i="1"/>
  <c r="H26" i="1" s="1"/>
  <c r="H147" i="1"/>
  <c r="H33" i="1" s="1"/>
  <c r="H146" i="1"/>
  <c r="E145" i="1"/>
  <c r="D145" i="1"/>
  <c r="D138" i="1"/>
  <c r="E138" i="1"/>
  <c r="H140" i="1"/>
  <c r="H139" i="1"/>
  <c r="H149" i="1"/>
  <c r="H148" i="1"/>
  <c r="H144" i="1"/>
  <c r="H143" i="1"/>
  <c r="H142" i="1"/>
  <c r="H141" i="1"/>
  <c r="H136" i="1"/>
  <c r="H135" i="1"/>
  <c r="H134" i="1"/>
  <c r="H131" i="1"/>
  <c r="H38" i="1" s="1"/>
  <c r="H130" i="1"/>
  <c r="H128" i="1"/>
  <c r="H127" i="1"/>
  <c r="H27" i="1" s="1"/>
  <c r="H126" i="1"/>
  <c r="H22" i="1" s="1"/>
  <c r="H125" i="1"/>
  <c r="H124" i="1"/>
  <c r="H123" i="1"/>
  <c r="E133" i="1"/>
  <c r="E132" i="1" s="1"/>
  <c r="D133" i="1"/>
  <c r="D132" i="1" s="1"/>
  <c r="F127" i="1"/>
  <c r="D122" i="1"/>
  <c r="E122" i="1"/>
  <c r="E129" i="1"/>
  <c r="D129" i="1"/>
  <c r="F130" i="1"/>
  <c r="I237" i="1" l="1"/>
  <c r="I163" i="1"/>
  <c r="H237" i="1"/>
  <c r="H36" i="1"/>
  <c r="H32" i="1"/>
  <c r="H30" i="1" s="1"/>
  <c r="I180" i="1"/>
  <c r="H182" i="1"/>
  <c r="H181" i="1" s="1"/>
  <c r="H190" i="1"/>
  <c r="H189" i="1" s="1"/>
  <c r="I198" i="1"/>
  <c r="D121" i="1"/>
  <c r="E137" i="1"/>
  <c r="H165" i="1"/>
  <c r="H164" i="1" s="1"/>
  <c r="H163" i="1" s="1"/>
  <c r="H172" i="1"/>
  <c r="H171" i="1" s="1"/>
  <c r="H170" i="1" s="1"/>
  <c r="E171" i="1"/>
  <c r="E170" i="1" s="1"/>
  <c r="I170" i="1" s="1"/>
  <c r="F27" i="1"/>
  <c r="H129" i="1"/>
  <c r="H133" i="1"/>
  <c r="H132" i="1" s="1"/>
  <c r="E121" i="1"/>
  <c r="H122" i="1"/>
  <c r="D137" i="1"/>
  <c r="D153" i="1"/>
  <c r="H154" i="1"/>
  <c r="E153" i="1"/>
  <c r="I153" i="1" s="1"/>
  <c r="H153" i="1"/>
  <c r="H145" i="1"/>
  <c r="H138" i="1"/>
  <c r="D108" i="1"/>
  <c r="D107" i="1" s="1"/>
  <c r="E108" i="1"/>
  <c r="H117" i="1"/>
  <c r="E116" i="1"/>
  <c r="E115" i="1" s="1"/>
  <c r="E97" i="1"/>
  <c r="E96" i="1" s="1"/>
  <c r="D97" i="1"/>
  <c r="D40" i="1"/>
  <c r="E40" i="1"/>
  <c r="H94" i="1"/>
  <c r="F94" i="1"/>
  <c r="E93" i="1"/>
  <c r="D93" i="1"/>
  <c r="C93" i="1"/>
  <c r="E86" i="1"/>
  <c r="E91" i="1"/>
  <c r="E90" i="1" s="1"/>
  <c r="D91" i="1"/>
  <c r="D90" i="1" s="1"/>
  <c r="E87" i="1"/>
  <c r="D87" i="1"/>
  <c r="D86" i="1"/>
  <c r="E74" i="1"/>
  <c r="E73" i="1" s="1"/>
  <c r="D74" i="1"/>
  <c r="D73" i="1" s="1"/>
  <c r="F68" i="1"/>
  <c r="H68" i="1"/>
  <c r="E65" i="1"/>
  <c r="D65" i="1"/>
  <c r="D60" i="1"/>
  <c r="E60" i="1"/>
  <c r="E55" i="1"/>
  <c r="E54" i="1" s="1"/>
  <c r="H119" i="1"/>
  <c r="H118" i="1"/>
  <c r="H114" i="1"/>
  <c r="H113" i="1"/>
  <c r="H112" i="1"/>
  <c r="H111" i="1"/>
  <c r="H110" i="1"/>
  <c r="H106" i="1"/>
  <c r="H105" i="1"/>
  <c r="H104" i="1"/>
  <c r="H103" i="1"/>
  <c r="H102" i="1"/>
  <c r="H101" i="1"/>
  <c r="H100" i="1"/>
  <c r="H99" i="1"/>
  <c r="H98" i="1"/>
  <c r="H92" i="1"/>
  <c r="H89" i="1"/>
  <c r="H88" i="1"/>
  <c r="H85" i="1"/>
  <c r="H25" i="1" s="1"/>
  <c r="H84" i="1"/>
  <c r="H24" i="1" s="1"/>
  <c r="H83" i="1"/>
  <c r="H82" i="1"/>
  <c r="H81" i="1"/>
  <c r="H80" i="1"/>
  <c r="H79" i="1"/>
  <c r="H78" i="1"/>
  <c r="H77" i="1"/>
  <c r="H76" i="1"/>
  <c r="H75" i="1"/>
  <c r="H72" i="1"/>
  <c r="H71" i="1"/>
  <c r="H70" i="1"/>
  <c r="H40" i="1" s="1"/>
  <c r="H46" i="1" s="1"/>
  <c r="H69" i="1"/>
  <c r="H67" i="1"/>
  <c r="H66" i="1"/>
  <c r="H64" i="1"/>
  <c r="H63" i="1"/>
  <c r="H62" i="1"/>
  <c r="H61" i="1"/>
  <c r="H58" i="1"/>
  <c r="H57" i="1"/>
  <c r="H56" i="1"/>
  <c r="H16" i="1" s="1"/>
  <c r="H53" i="1"/>
  <c r="H51" i="1"/>
  <c r="H52" i="1"/>
  <c r="H23" i="1" l="1"/>
  <c r="H109" i="1"/>
  <c r="H108" i="1" s="1"/>
  <c r="H121" i="1"/>
  <c r="H180" i="1"/>
  <c r="H116" i="1"/>
  <c r="H115" i="1" s="1"/>
  <c r="H107" i="1" s="1"/>
  <c r="H28" i="1"/>
  <c r="H45" i="1" s="1"/>
  <c r="H44" i="1" s="1"/>
  <c r="H15" i="1"/>
  <c r="H34" i="1"/>
  <c r="H37" i="1"/>
  <c r="H87" i="1"/>
  <c r="H86" i="1"/>
  <c r="I40" i="1"/>
  <c r="E107" i="1"/>
  <c r="I107" i="1" s="1"/>
  <c r="H137" i="1"/>
  <c r="H91" i="1"/>
  <c r="H60" i="1"/>
  <c r="H97" i="1"/>
  <c r="D120" i="1"/>
  <c r="F93" i="1"/>
  <c r="E120" i="1"/>
  <c r="I120" i="1" s="1"/>
  <c r="E95" i="1"/>
  <c r="I95" i="1" s="1"/>
  <c r="H96" i="1"/>
  <c r="H95" i="1" s="1"/>
  <c r="E59" i="1"/>
  <c r="E50" i="1" s="1"/>
  <c r="D59" i="1"/>
  <c r="D50" i="1" s="1"/>
  <c r="H55" i="1"/>
  <c r="H93" i="1"/>
  <c r="H73" i="1"/>
  <c r="H74" i="1"/>
  <c r="H65" i="1"/>
  <c r="H54" i="1"/>
  <c r="H120" i="1" l="1"/>
  <c r="H90" i="1"/>
  <c r="H29" i="1"/>
  <c r="H43" i="1" s="1"/>
  <c r="I50" i="1"/>
  <c r="D47" i="1"/>
  <c r="E47" i="1"/>
  <c r="H59" i="1"/>
  <c r="D33" i="1"/>
  <c r="E46" i="1"/>
  <c r="H50" i="1" l="1"/>
  <c r="I47" i="1"/>
  <c r="I421" i="1"/>
  <c r="I425" i="1"/>
  <c r="C15" i="1"/>
  <c r="D26" i="1"/>
  <c r="E26" i="1"/>
  <c r="C26" i="1"/>
  <c r="D22" i="1"/>
  <c r="E22" i="1"/>
  <c r="C22" i="1"/>
  <c r="D21" i="1"/>
  <c r="E21" i="1"/>
  <c r="C21" i="1"/>
  <c r="E38" i="1"/>
  <c r="D38" i="1"/>
  <c r="C38" i="1"/>
  <c r="C37" i="1"/>
  <c r="C36" i="1"/>
  <c r="E33" i="1"/>
  <c r="I33" i="1" s="1"/>
  <c r="C33" i="1"/>
  <c r="D25" i="1"/>
  <c r="E25" i="1"/>
  <c r="C25" i="1"/>
  <c r="D24" i="1"/>
  <c r="E24" i="1"/>
  <c r="C24" i="1"/>
  <c r="D35" i="1"/>
  <c r="E35" i="1"/>
  <c r="C35" i="1"/>
  <c r="D31" i="1"/>
  <c r="E31" i="1"/>
  <c r="C31" i="1"/>
  <c r="D32" i="1"/>
  <c r="E32" i="1"/>
  <c r="C32" i="1"/>
  <c r="D16" i="1"/>
  <c r="E16" i="1"/>
  <c r="C16" i="1"/>
  <c r="C23" i="1"/>
  <c r="D34" i="1"/>
  <c r="E34" i="1"/>
  <c r="C34" i="1"/>
  <c r="D46" i="1"/>
  <c r="I46" i="1" s="1"/>
  <c r="C40" i="1"/>
  <c r="C46" i="1" s="1"/>
  <c r="D28" i="1"/>
  <c r="D45" i="1" s="1"/>
  <c r="E28" i="1"/>
  <c r="C28" i="1"/>
  <c r="C45" i="1" s="1"/>
  <c r="D20" i="1"/>
  <c r="E20" i="1"/>
  <c r="C20" i="1"/>
  <c r="D19" i="1"/>
  <c r="E19" i="1"/>
  <c r="C19" i="1"/>
  <c r="D18" i="1"/>
  <c r="E18" i="1"/>
  <c r="C18" i="1"/>
  <c r="D14" i="1"/>
  <c r="E14" i="1"/>
  <c r="C14" i="1"/>
  <c r="D13" i="1"/>
  <c r="E13" i="1"/>
  <c r="C13" i="1"/>
  <c r="F424" i="1"/>
  <c r="F423" i="1"/>
  <c r="F422" i="1"/>
  <c r="F421" i="1"/>
  <c r="F420" i="1"/>
  <c r="F419" i="1"/>
  <c r="F418" i="1"/>
  <c r="H416" i="1"/>
  <c r="H415" i="1"/>
  <c r="H403" i="1" s="1"/>
  <c r="F414" i="1"/>
  <c r="F410" i="1"/>
  <c r="F409" i="1"/>
  <c r="F408" i="1"/>
  <c r="F403" i="1"/>
  <c r="F402" i="1"/>
  <c r="F399" i="1"/>
  <c r="F398" i="1"/>
  <c r="F385" i="1"/>
  <c r="F390" i="1"/>
  <c r="F389" i="1"/>
  <c r="F388" i="1"/>
  <c r="F384" i="1"/>
  <c r="F383" i="1"/>
  <c r="F382" i="1"/>
  <c r="F381" i="1"/>
  <c r="F380" i="1"/>
  <c r="F379" i="1"/>
  <c r="F378" i="1"/>
  <c r="F377" i="1"/>
  <c r="F376" i="1"/>
  <c r="F375" i="1"/>
  <c r="F374" i="1"/>
  <c r="H369" i="1"/>
  <c r="H368" i="1" s="1"/>
  <c r="H367" i="1" s="1"/>
  <c r="F359" i="1"/>
  <c r="F358" i="1"/>
  <c r="F357" i="1"/>
  <c r="F349" i="1"/>
  <c r="F348" i="1"/>
  <c r="F347" i="1"/>
  <c r="F345" i="1"/>
  <c r="F344" i="1"/>
  <c r="F343" i="1"/>
  <c r="F342" i="1"/>
  <c r="F341" i="1"/>
  <c r="F340" i="1"/>
  <c r="F339" i="1"/>
  <c r="F336" i="1"/>
  <c r="F335" i="1"/>
  <c r="F328" i="1"/>
  <c r="F327" i="1"/>
  <c r="F326" i="1"/>
  <c r="F325" i="1"/>
  <c r="F324" i="1"/>
  <c r="F323" i="1"/>
  <c r="F322" i="1"/>
  <c r="F315" i="1"/>
  <c r="F314" i="1"/>
  <c r="F313" i="1"/>
  <c r="F310" i="1"/>
  <c r="F309" i="1"/>
  <c r="H298" i="1"/>
  <c r="H294" i="1"/>
  <c r="H287" i="1"/>
  <c r="H286" i="1"/>
  <c r="F280" i="1"/>
  <c r="F279" i="1"/>
  <c r="F277" i="1"/>
  <c r="F276" i="1"/>
  <c r="F90" i="1"/>
  <c r="F237" i="1"/>
  <c r="F275" i="1"/>
  <c r="F274" i="1"/>
  <c r="F273" i="1"/>
  <c r="F272" i="1"/>
  <c r="F271" i="1"/>
  <c r="H264" i="1"/>
  <c r="H248" i="1" s="1"/>
  <c r="F270" i="1"/>
  <c r="F269" i="1"/>
  <c r="F268" i="1"/>
  <c r="F257" i="1"/>
  <c r="F256" i="1"/>
  <c r="F255" i="1"/>
  <c r="F265" i="1"/>
  <c r="F264" i="1"/>
  <c r="F263" i="1"/>
  <c r="F262" i="1"/>
  <c r="F261" i="1"/>
  <c r="F251" i="1"/>
  <c r="F250" i="1"/>
  <c r="F249" i="1"/>
  <c r="F248" i="1"/>
  <c r="F247" i="1"/>
  <c r="F246" i="1"/>
  <c r="F245" i="1"/>
  <c r="F244" i="1"/>
  <c r="F242" i="1"/>
  <c r="F241" i="1"/>
  <c r="F240" i="1"/>
  <c r="F239" i="1"/>
  <c r="F238" i="1"/>
  <c r="H231" i="1"/>
  <c r="H230" i="1"/>
  <c r="H229" i="1" s="1"/>
  <c r="I13" i="1" l="1"/>
  <c r="I18" i="1"/>
  <c r="I20" i="1"/>
  <c r="I34" i="1"/>
  <c r="I16" i="1"/>
  <c r="I31" i="1"/>
  <c r="I24" i="1"/>
  <c r="I22" i="1"/>
  <c r="I14" i="1"/>
  <c r="I19" i="1"/>
  <c r="I28" i="1"/>
  <c r="I32" i="1"/>
  <c r="I35" i="1"/>
  <c r="I25" i="1"/>
  <c r="I38" i="1"/>
  <c r="I21" i="1"/>
  <c r="F26" i="1"/>
  <c r="I26" i="1"/>
  <c r="H293" i="1"/>
  <c r="H281" i="1" s="1"/>
  <c r="C44" i="1"/>
  <c r="D44" i="1"/>
  <c r="F22" i="1"/>
  <c r="E45" i="1"/>
  <c r="E44" i="1" s="1"/>
  <c r="I44" i="1" s="1"/>
  <c r="F33" i="1"/>
  <c r="F21" i="1"/>
  <c r="H17" i="1"/>
  <c r="H12" i="1"/>
  <c r="F38" i="1"/>
  <c r="F23" i="1"/>
  <c r="F16" i="1"/>
  <c r="C30" i="1"/>
  <c r="C29" i="1" s="1"/>
  <c r="C43" i="1" s="1"/>
  <c r="F32" i="1"/>
  <c r="F37" i="1"/>
  <c r="F36" i="1"/>
  <c r="D30" i="1"/>
  <c r="D29" i="1" s="1"/>
  <c r="F24" i="1"/>
  <c r="F25" i="1"/>
  <c r="F31" i="1"/>
  <c r="F35" i="1"/>
  <c r="C12" i="1"/>
  <c r="D12" i="1"/>
  <c r="D11" i="1" s="1"/>
  <c r="F14" i="1"/>
  <c r="F15" i="1"/>
  <c r="F18" i="1"/>
  <c r="F34" i="1"/>
  <c r="C11" i="1"/>
  <c r="D43" i="1"/>
  <c r="E30" i="1"/>
  <c r="F40" i="1"/>
  <c r="F28" i="1"/>
  <c r="F13" i="1"/>
  <c r="F19" i="1"/>
  <c r="D17" i="1"/>
  <c r="F20" i="1"/>
  <c r="E12" i="1"/>
  <c r="E17" i="1"/>
  <c r="C17" i="1"/>
  <c r="F222" i="1"/>
  <c r="F221" i="1"/>
  <c r="F219" i="1"/>
  <c r="F218" i="1"/>
  <c r="F213" i="1"/>
  <c r="F212" i="1"/>
  <c r="F211" i="1"/>
  <c r="F210" i="1"/>
  <c r="F207" i="1"/>
  <c r="F206" i="1"/>
  <c r="F204" i="1"/>
  <c r="F203" i="1"/>
  <c r="F200" i="1"/>
  <c r="F199" i="1"/>
  <c r="F198" i="1"/>
  <c r="F194" i="1"/>
  <c r="F192" i="1"/>
  <c r="F191" i="1"/>
  <c r="F190" i="1"/>
  <c r="F189" i="1"/>
  <c r="F188" i="1"/>
  <c r="F187" i="1"/>
  <c r="F186" i="1"/>
  <c r="F180" i="1"/>
  <c r="F179" i="1"/>
  <c r="F177" i="1"/>
  <c r="F175" i="1"/>
  <c r="F173" i="1"/>
  <c r="F172" i="1"/>
  <c r="F171" i="1"/>
  <c r="F170" i="1"/>
  <c r="F168" i="1"/>
  <c r="F165" i="1"/>
  <c r="F164" i="1"/>
  <c r="F163" i="1"/>
  <c r="F161" i="1"/>
  <c r="F160" i="1"/>
  <c r="F159" i="1"/>
  <c r="F158" i="1"/>
  <c r="F156" i="1"/>
  <c r="F154" i="1"/>
  <c r="F153" i="1"/>
  <c r="F147" i="1"/>
  <c r="F148" i="1"/>
  <c r="F149" i="1"/>
  <c r="F146" i="1"/>
  <c r="F145" i="1"/>
  <c r="F144" i="1"/>
  <c r="F142" i="1"/>
  <c r="F141" i="1"/>
  <c r="F138" i="1"/>
  <c r="F137" i="1"/>
  <c r="F133" i="1"/>
  <c r="F132" i="1"/>
  <c r="F136" i="1"/>
  <c r="F135" i="1"/>
  <c r="F134" i="1"/>
  <c r="F129" i="1"/>
  <c r="F131" i="1"/>
  <c r="F126" i="1"/>
  <c r="F123" i="1"/>
  <c r="F122" i="1"/>
  <c r="F121" i="1"/>
  <c r="F120" i="1"/>
  <c r="F113" i="1"/>
  <c r="F112" i="1"/>
  <c r="F109" i="1"/>
  <c r="F108" i="1"/>
  <c r="F107" i="1"/>
  <c r="F106" i="1"/>
  <c r="F105" i="1"/>
  <c r="F104" i="1"/>
  <c r="F103" i="1"/>
  <c r="F101" i="1"/>
  <c r="F100" i="1"/>
  <c r="F99" i="1"/>
  <c r="F92" i="1"/>
  <c r="F89" i="1"/>
  <c r="F88" i="1"/>
  <c r="F85" i="1"/>
  <c r="F84" i="1"/>
  <c r="F83" i="1"/>
  <c r="F82" i="1"/>
  <c r="F72" i="1"/>
  <c r="F71" i="1"/>
  <c r="F70" i="1"/>
  <c r="F69" i="1"/>
  <c r="F67" i="1"/>
  <c r="F66" i="1"/>
  <c r="F64" i="1"/>
  <c r="F63" i="1"/>
  <c r="F56" i="1"/>
  <c r="F53" i="1"/>
  <c r="F102" i="1"/>
  <c r="F97" i="1"/>
  <c r="F96" i="1"/>
  <c r="F91" i="1"/>
  <c r="F87" i="1"/>
  <c r="F74" i="1"/>
  <c r="F65" i="1"/>
  <c r="F95" i="1"/>
  <c r="F86" i="1"/>
  <c r="F60" i="1"/>
  <c r="F55" i="1"/>
  <c r="F52" i="1"/>
  <c r="F73" i="1"/>
  <c r="F59" i="1"/>
  <c r="F51" i="1"/>
  <c r="F54" i="1"/>
  <c r="F50" i="1"/>
  <c r="F46" i="1"/>
  <c r="I17" i="1" l="1"/>
  <c r="E29" i="1"/>
  <c r="I29" i="1" s="1"/>
  <c r="I30" i="1"/>
  <c r="F44" i="1"/>
  <c r="I12" i="1"/>
  <c r="F45" i="1"/>
  <c r="D10" i="1"/>
  <c r="D9" i="1" s="1"/>
  <c r="D48" i="1" s="1"/>
  <c r="C10" i="1"/>
  <c r="H207" i="1"/>
  <c r="H206" i="1" s="1"/>
  <c r="H198" i="1" s="1"/>
  <c r="H47" i="1" s="1"/>
  <c r="H11" i="1"/>
  <c r="F30" i="1"/>
  <c r="E43" i="1"/>
  <c r="E11" i="1"/>
  <c r="F12" i="1"/>
  <c r="F17" i="1"/>
  <c r="E10" i="1" l="1"/>
  <c r="I11" i="1"/>
  <c r="H10" i="1"/>
  <c r="H9" i="1" s="1"/>
  <c r="F43" i="1"/>
  <c r="D8" i="1"/>
  <c r="D42" i="1"/>
  <c r="D41" i="1" s="1"/>
  <c r="C8" i="1"/>
  <c r="C42" i="1"/>
  <c r="C41" i="1" s="1"/>
  <c r="F29" i="1"/>
  <c r="F11" i="1"/>
  <c r="H42" i="1" l="1"/>
  <c r="H41" i="1" s="1"/>
  <c r="E9" i="1"/>
  <c r="G10" i="1" s="1"/>
  <c r="I10" i="1"/>
  <c r="H8" i="1"/>
  <c r="H48" i="1"/>
  <c r="E8" i="1"/>
  <c r="E42" i="1"/>
  <c r="F10" i="1"/>
  <c r="G312" i="1" l="1"/>
  <c r="I9" i="1"/>
  <c r="E48" i="1"/>
  <c r="G391" i="1"/>
  <c r="G353" i="1"/>
  <c r="G333" i="1"/>
  <c r="G397" i="1"/>
  <c r="G395" i="1"/>
  <c r="G392" i="1"/>
  <c r="G317" i="1"/>
  <c r="G254" i="1"/>
  <c r="G311" i="1"/>
  <c r="G39" i="1"/>
  <c r="G226" i="1"/>
  <c r="G316" i="1"/>
  <c r="G236" i="1"/>
  <c r="G233" i="1"/>
  <c r="G157" i="1"/>
  <c r="G128" i="1"/>
  <c r="G169" i="1"/>
  <c r="G162" i="1"/>
  <c r="G130" i="1"/>
  <c r="G94" i="1"/>
  <c r="G150" i="1"/>
  <c r="G117" i="1"/>
  <c r="G373" i="1"/>
  <c r="G37" i="1"/>
  <c r="G33" i="1"/>
  <c r="G428" i="1"/>
  <c r="G423" i="1"/>
  <c r="G421" i="1"/>
  <c r="G419" i="1"/>
  <c r="G417" i="1"/>
  <c r="G415" i="1"/>
  <c r="G412" i="1"/>
  <c r="G409" i="1"/>
  <c r="G407" i="1"/>
  <c r="G402" i="1"/>
  <c r="G399" i="1"/>
  <c r="G387" i="1"/>
  <c r="G390" i="1"/>
  <c r="G388" i="1"/>
  <c r="G383" i="1"/>
  <c r="G381" i="1"/>
  <c r="G377" i="1"/>
  <c r="G375" i="1"/>
  <c r="G370" i="1"/>
  <c r="G367" i="1"/>
  <c r="G352" i="1"/>
  <c r="G362" i="1"/>
  <c r="G349" i="1"/>
  <c r="G347" i="1"/>
  <c r="G337" i="1"/>
  <c r="G332" i="1"/>
  <c r="G327" i="1"/>
  <c r="G325" i="1"/>
  <c r="G323" i="1"/>
  <c r="G319" i="1"/>
  <c r="G303" i="1"/>
  <c r="G301" i="1"/>
  <c r="G295" i="1"/>
  <c r="G292" i="1"/>
  <c r="G288" i="1"/>
  <c r="G286" i="1"/>
  <c r="G282" i="1"/>
  <c r="G279" i="1"/>
  <c r="G372" i="1"/>
  <c r="G429" i="1"/>
  <c r="G427" i="1"/>
  <c r="G411" i="1"/>
  <c r="G405" i="1"/>
  <c r="G400" i="1"/>
  <c r="G379" i="1"/>
  <c r="G368" i="1"/>
  <c r="G364" i="1"/>
  <c r="G359" i="1"/>
  <c r="G357" i="1"/>
  <c r="G354" i="1"/>
  <c r="G344" i="1"/>
  <c r="G342" i="1"/>
  <c r="G340" i="1"/>
  <c r="G338" i="1"/>
  <c r="G335" i="1"/>
  <c r="G334" i="1"/>
  <c r="G322" i="1"/>
  <c r="G12" i="1"/>
  <c r="G413" i="1"/>
  <c r="G360" i="1"/>
  <c r="G351" i="1"/>
  <c r="G318" i="1"/>
  <c r="G396" i="1"/>
  <c r="G394" i="1"/>
  <c r="G361" i="1"/>
  <c r="G393" i="1"/>
  <c r="G253" i="1"/>
  <c r="G267" i="1"/>
  <c r="G235" i="1"/>
  <c r="G208" i="1"/>
  <c r="G252" i="1"/>
  <c r="G234" i="1"/>
  <c r="G166" i="1"/>
  <c r="G140" i="1"/>
  <c r="G125" i="1"/>
  <c r="G152" i="1"/>
  <c r="G127" i="1"/>
  <c r="G27" i="1"/>
  <c r="G68" i="1"/>
  <c r="G151" i="1"/>
  <c r="G93" i="1"/>
  <c r="G371" i="1"/>
  <c r="G36" i="1"/>
  <c r="G40" i="1"/>
  <c r="G426" i="1"/>
  <c r="G422" i="1"/>
  <c r="G420" i="1"/>
  <c r="G418" i="1"/>
  <c r="G416" i="1"/>
  <c r="G414" i="1"/>
  <c r="G410" i="1"/>
  <c r="G408" i="1"/>
  <c r="G403" i="1"/>
  <c r="G401" i="1"/>
  <c r="G398" i="1"/>
  <c r="G385" i="1"/>
  <c r="G389" i="1"/>
  <c r="G384" i="1"/>
  <c r="G382" i="1"/>
  <c r="G380" i="1"/>
  <c r="G376" i="1"/>
  <c r="G374" i="1"/>
  <c r="G369" i="1"/>
  <c r="G365" i="1"/>
  <c r="G363" i="1"/>
  <c r="G355" i="1"/>
  <c r="G348" i="1"/>
  <c r="G346" i="1"/>
  <c r="G330" i="1"/>
  <c r="G328" i="1"/>
  <c r="G326" i="1"/>
  <c r="G324" i="1"/>
  <c r="G320" i="1"/>
  <c r="G307" i="1"/>
  <c r="G304" i="1"/>
  <c r="G297" i="1"/>
  <c r="G294" i="1"/>
  <c r="G290" i="1"/>
  <c r="G287" i="1"/>
  <c r="G284" i="1"/>
  <c r="G280" i="1"/>
  <c r="G278" i="1"/>
  <c r="G19" i="1"/>
  <c r="G424" i="1"/>
  <c r="G425" i="1"/>
  <c r="G406" i="1"/>
  <c r="G404" i="1"/>
  <c r="G386" i="1"/>
  <c r="G378" i="1"/>
  <c r="G366" i="1"/>
  <c r="G350" i="1"/>
  <c r="G358" i="1"/>
  <c r="G356" i="1"/>
  <c r="G345" i="1"/>
  <c r="G343" i="1"/>
  <c r="G341" i="1"/>
  <c r="G339" i="1"/>
  <c r="G336" i="1"/>
  <c r="G331" i="1"/>
  <c r="G321" i="1"/>
  <c r="G314" i="1"/>
  <c r="G310" i="1"/>
  <c r="G308" i="1"/>
  <c r="G298" i="1"/>
  <c r="G302" i="1"/>
  <c r="G296" i="1"/>
  <c r="G291" i="1"/>
  <c r="G285" i="1"/>
  <c r="G281" i="1"/>
  <c r="G276" i="1"/>
  <c r="G237" i="1"/>
  <c r="G274" i="1"/>
  <c r="G272" i="1"/>
  <c r="G259" i="1"/>
  <c r="G264" i="1"/>
  <c r="G242" i="1"/>
  <c r="G240" i="1"/>
  <c r="G231" i="1"/>
  <c r="G227" i="1"/>
  <c r="G225" i="1"/>
  <c r="G270" i="1"/>
  <c r="G268" i="1"/>
  <c r="G257" i="1"/>
  <c r="G255" i="1"/>
  <c r="G258" i="1"/>
  <c r="G262" i="1"/>
  <c r="G251" i="1"/>
  <c r="G249" i="1"/>
  <c r="G246" i="1"/>
  <c r="G244" i="1"/>
  <c r="G239" i="1"/>
  <c r="G228" i="1"/>
  <c r="G18" i="1"/>
  <c r="G38" i="1"/>
  <c r="G22" i="1"/>
  <c r="G15" i="1"/>
  <c r="G30" i="1"/>
  <c r="G222" i="1"/>
  <c r="G220" i="1"/>
  <c r="G214" i="1"/>
  <c r="G212" i="1"/>
  <c r="G210" i="1"/>
  <c r="G201" i="1"/>
  <c r="G194" i="1"/>
  <c r="G190" i="1"/>
  <c r="G184" i="1"/>
  <c r="G179" i="1"/>
  <c r="G176" i="1"/>
  <c r="G164" i="1"/>
  <c r="G161" i="1"/>
  <c r="G159" i="1"/>
  <c r="G156" i="1"/>
  <c r="G147" i="1"/>
  <c r="G149" i="1"/>
  <c r="G141" i="1"/>
  <c r="G123" i="1"/>
  <c r="G121" i="1"/>
  <c r="G116" i="1"/>
  <c r="G114" i="1"/>
  <c r="G92" i="1"/>
  <c r="G88" i="1"/>
  <c r="G84" i="1"/>
  <c r="G82" i="1"/>
  <c r="G79" i="1"/>
  <c r="G75" i="1"/>
  <c r="G57" i="1"/>
  <c r="G66" i="1"/>
  <c r="G58" i="1"/>
  <c r="G102" i="1"/>
  <c r="G25" i="1"/>
  <c r="G24" i="1"/>
  <c r="G16" i="1"/>
  <c r="G32" i="1"/>
  <c r="G217" i="1"/>
  <c r="G218" i="1"/>
  <c r="G207" i="1"/>
  <c r="G205" i="1"/>
  <c r="G203" i="1"/>
  <c r="G200" i="1"/>
  <c r="G198" i="1"/>
  <c r="G195" i="1"/>
  <c r="G191" i="1"/>
  <c r="G188" i="1"/>
  <c r="G185" i="1"/>
  <c r="G329" i="1"/>
  <c r="G315" i="1"/>
  <c r="G313" i="1"/>
  <c r="G309" i="1"/>
  <c r="G299" i="1"/>
  <c r="G306" i="1"/>
  <c r="G300" i="1"/>
  <c r="G293" i="1"/>
  <c r="G289" i="1"/>
  <c r="G283" i="1"/>
  <c r="G277" i="1"/>
  <c r="G90" i="1"/>
  <c r="G275" i="1"/>
  <c r="G273" i="1"/>
  <c r="G271" i="1"/>
  <c r="G265" i="1"/>
  <c r="G247" i="1"/>
  <c r="G241" i="1"/>
  <c r="G232" i="1"/>
  <c r="G230" i="1"/>
  <c r="G224" i="1"/>
  <c r="G229" i="1"/>
  <c r="G269" i="1"/>
  <c r="G266" i="1"/>
  <c r="G256" i="1"/>
  <c r="G260" i="1"/>
  <c r="G263" i="1"/>
  <c r="G261" i="1"/>
  <c r="G250" i="1"/>
  <c r="G248" i="1"/>
  <c r="G245" i="1"/>
  <c r="G243" i="1"/>
  <c r="G238" i="1"/>
  <c r="G223" i="1"/>
  <c r="G31" i="1"/>
  <c r="G35" i="1"/>
  <c r="G26" i="1"/>
  <c r="G34" i="1"/>
  <c r="G14" i="1"/>
  <c r="G221" i="1"/>
  <c r="G216" i="1"/>
  <c r="G213" i="1"/>
  <c r="G211" i="1"/>
  <c r="G209" i="1"/>
  <c r="G196" i="1"/>
  <c r="G193" i="1"/>
  <c r="G187" i="1"/>
  <c r="G181" i="1"/>
  <c r="G177" i="1"/>
  <c r="G165" i="1"/>
  <c r="G163" i="1"/>
  <c r="G160" i="1"/>
  <c r="G158" i="1"/>
  <c r="G155" i="1"/>
  <c r="G148" i="1"/>
  <c r="G142" i="1"/>
  <c r="G139" i="1"/>
  <c r="G122" i="1"/>
  <c r="G120" i="1"/>
  <c r="G119" i="1"/>
  <c r="G110" i="1"/>
  <c r="G89" i="1"/>
  <c r="G85" i="1"/>
  <c r="G83" i="1"/>
  <c r="G81" i="1"/>
  <c r="G77" i="1"/>
  <c r="G61" i="1"/>
  <c r="G9" i="1"/>
  <c r="G63" i="1"/>
  <c r="G53" i="1"/>
  <c r="G28" i="1"/>
  <c r="G20" i="1"/>
  <c r="G21" i="1"/>
  <c r="G23" i="1"/>
  <c r="G13" i="1"/>
  <c r="G219" i="1"/>
  <c r="G215" i="1"/>
  <c r="G206" i="1"/>
  <c r="G204" i="1"/>
  <c r="G202" i="1"/>
  <c r="G199" i="1"/>
  <c r="G197" i="1"/>
  <c r="G192" i="1"/>
  <c r="G189" i="1"/>
  <c r="G186" i="1"/>
  <c r="G182" i="1"/>
  <c r="G175" i="1"/>
  <c r="G173" i="1"/>
  <c r="G171" i="1"/>
  <c r="G168" i="1"/>
  <c r="G154" i="1"/>
  <c r="G146" i="1"/>
  <c r="G144" i="1"/>
  <c r="G138" i="1"/>
  <c r="G133" i="1"/>
  <c r="G136" i="1"/>
  <c r="G134" i="1"/>
  <c r="G131" i="1"/>
  <c r="G124" i="1"/>
  <c r="G118" i="1"/>
  <c r="G112" i="1"/>
  <c r="G109" i="1"/>
  <c r="G107" i="1"/>
  <c r="G105" i="1"/>
  <c r="G103" i="1"/>
  <c r="G100" i="1"/>
  <c r="G98" i="1"/>
  <c r="G78" i="1"/>
  <c r="G72" i="1"/>
  <c r="G70" i="1"/>
  <c r="G67" i="1"/>
  <c r="G62" i="1"/>
  <c r="G96" i="1"/>
  <c r="G74" i="1"/>
  <c r="G86" i="1"/>
  <c r="G73" i="1"/>
  <c r="G50" i="1"/>
  <c r="F9" i="1"/>
  <c r="G87" i="1"/>
  <c r="G60" i="1"/>
  <c r="G59" i="1"/>
  <c r="G46" i="1"/>
  <c r="G17" i="1"/>
  <c r="G55" i="1"/>
  <c r="G45" i="1"/>
  <c r="G65" i="1"/>
  <c r="G54" i="1"/>
  <c r="G43" i="1"/>
  <c r="G11" i="1"/>
  <c r="G183" i="1"/>
  <c r="G180" i="1"/>
  <c r="G174" i="1"/>
  <c r="G172" i="1"/>
  <c r="G170" i="1"/>
  <c r="G167" i="1"/>
  <c r="G153" i="1"/>
  <c r="G145" i="1"/>
  <c r="G143" i="1"/>
  <c r="G137" i="1"/>
  <c r="G132" i="1"/>
  <c r="G135" i="1"/>
  <c r="G129" i="1"/>
  <c r="G126" i="1"/>
  <c r="G115" i="1"/>
  <c r="G113" i="1"/>
  <c r="G111" i="1"/>
  <c r="G108" i="1"/>
  <c r="G106" i="1"/>
  <c r="G104" i="1"/>
  <c r="G101" i="1"/>
  <c r="G99" i="1"/>
  <c r="G80" i="1"/>
  <c r="G76" i="1"/>
  <c r="G71" i="1"/>
  <c r="G69" i="1"/>
  <c r="G64" i="1"/>
  <c r="G56" i="1"/>
  <c r="G91" i="1"/>
  <c r="G95" i="1"/>
  <c r="G51" i="1"/>
  <c r="G97" i="1"/>
  <c r="G52" i="1"/>
  <c r="G44" i="1"/>
  <c r="G29" i="1"/>
  <c r="I8" i="1"/>
  <c r="E41" i="1"/>
  <c r="I41" i="1" s="1"/>
  <c r="F42" i="1"/>
  <c r="G42" i="1"/>
  <c r="G41" i="1" l="1"/>
  <c r="F41" i="1"/>
  <c r="G305" i="1"/>
</calcChain>
</file>

<file path=xl/sharedStrings.xml><?xml version="1.0" encoding="utf-8"?>
<sst xmlns="http://schemas.openxmlformats.org/spreadsheetml/2006/main" count="942" uniqueCount="337">
  <si>
    <t xml:space="preserve"> Razem:</t>
  </si>
  <si>
    <t/>
  </si>
  <si>
    <t>010</t>
  </si>
  <si>
    <t>ROLNICTWO  I  ŁOWIECTWO</t>
  </si>
  <si>
    <t xml:space="preserve">     01005</t>
  </si>
  <si>
    <t>Prace geodezyjno-urządzeniowe na potrzeby rolnictwa</t>
  </si>
  <si>
    <t xml:space="preserve">          DOCHODY  BIEŻĄCE</t>
  </si>
  <si>
    <t xml:space="preserve">               2210</t>
  </si>
  <si>
    <t>Dotacje celowe otrzymane z budżetu państwa na zadania bieżące z zakresu administracji rządowej oraz inne zadania zlecone ustawami realizowane przez samorząd województwa</t>
  </si>
  <si>
    <t xml:space="preserve">     01006</t>
  </si>
  <si>
    <t>Zarządy melioracji i urządzeń wodnych</t>
  </si>
  <si>
    <t xml:space="preserve">               0750</t>
  </si>
  <si>
    <t>Dochody z najmu i dzierżawy składników majątkowych Skarbu Państwa, j.s.t. lub  innych jednostek zaliczanych do sektora finansów publicznych oraz innych umów o podobnym charakterze</t>
  </si>
  <si>
    <t xml:space="preserve">               0920</t>
  </si>
  <si>
    <t>Pozostałe odsetki</t>
  </si>
  <si>
    <t xml:space="preserve">               0970</t>
  </si>
  <si>
    <t>Wpływy z różnych dochodów</t>
  </si>
  <si>
    <t xml:space="preserve">     01008</t>
  </si>
  <si>
    <t>Melioracje wodne</t>
  </si>
  <si>
    <t xml:space="preserve">               0921</t>
  </si>
  <si>
    <t xml:space="preserve">               2360</t>
  </si>
  <si>
    <t>Dochody jednostek samorządu terytorialnego związane z realizacją zadań z zakresu administracji rządowej oraz innych zadań zleconych ustawami</t>
  </si>
  <si>
    <t xml:space="preserve">          DOCHODY  MAJĄTKOWE</t>
  </si>
  <si>
    <t xml:space="preserve">               6207</t>
  </si>
  <si>
    <t>Dotacje celowe w ramach programów finansowanych z udziałem środków europejskich oraz środków, o których mowa w art. 5 ust. 1 pkt 3 oraz ust. 3 pkt 5 i 6 ustawy, lub płatności w ramach budżetu środków europejskich</t>
  </si>
  <si>
    <t xml:space="preserve">               6209</t>
  </si>
  <si>
    <t xml:space="preserve">               6282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</si>
  <si>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</si>
  <si>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 xml:space="preserve">               6510</t>
  </si>
  <si>
    <t>Dotacje celowe otrzymane z budżetu państwa na inwestycje i zakupy inwestycyjne z zakresu administracji rzadowej oraz inne zadania zlecone ustawami realizowane przez samorząd województwa</t>
  </si>
  <si>
    <t xml:space="preserve">               6517</t>
  </si>
  <si>
    <t xml:space="preserve">               6519</t>
  </si>
  <si>
    <t xml:space="preserve">     01041</t>
  </si>
  <si>
    <t>Program Rozwoju Obszarów Wiejskich 2007-2013</t>
  </si>
  <si>
    <t xml:space="preserve">               0580</t>
  </si>
  <si>
    <t>Grzywny i inne kary pieniężne od osób prawnych i innych jednostek organizacyjnych</t>
  </si>
  <si>
    <t xml:space="preserve">               0588</t>
  </si>
  <si>
    <t xml:space="preserve">               0589</t>
  </si>
  <si>
    <t xml:space="preserve">               0978</t>
  </si>
  <si>
    <t xml:space="preserve">               0979</t>
  </si>
  <si>
    <t xml:space="preserve">               2218</t>
  </si>
  <si>
    <t xml:space="preserve">               2219</t>
  </si>
  <si>
    <t xml:space="preserve">               2708</t>
  </si>
  <si>
    <t>Środki na dofinansowanie własnych zadań bieżących gmin (związków gmin), powiatów (związków powiatów), samorządów województw, pozyskane z innych źródeł</t>
  </si>
  <si>
    <t xml:space="preserve">               2709</t>
  </si>
  <si>
    <t xml:space="preserve">     01042</t>
  </si>
  <si>
    <t>Wyłączenie z produkcji gruntów rolnych</t>
  </si>
  <si>
    <t xml:space="preserve">               0690</t>
  </si>
  <si>
    <t>Wpływy z różnych opłat</t>
  </si>
  <si>
    <t xml:space="preserve">     01095</t>
  </si>
  <si>
    <t>Pozostała działalność</t>
  </si>
  <si>
    <t>050</t>
  </si>
  <si>
    <t>Rybołówstwo i rybactwo</t>
  </si>
  <si>
    <t xml:space="preserve">     05011</t>
  </si>
  <si>
    <t>Program Operacyjny Zrównoważony rozwój sektora rybołówstwa i nadbrzeżnych obszarów rybackich 2007-2013</t>
  </si>
  <si>
    <t xml:space="preserve">               2000</t>
  </si>
  <si>
    <t xml:space="preserve">               2008</t>
  </si>
  <si>
    <t xml:space="preserve">               2009</t>
  </si>
  <si>
    <t xml:space="preserve">               6200</t>
  </si>
  <si>
    <t xml:space="preserve">               6208</t>
  </si>
  <si>
    <t>150</t>
  </si>
  <si>
    <t>PRZETWÓRSTWO  PRZEMYSŁOWE</t>
  </si>
  <si>
    <t xml:space="preserve">     15011</t>
  </si>
  <si>
    <t>Rozwój przedsiębiorczości</t>
  </si>
  <si>
    <t xml:space="preserve">               0900</t>
  </si>
  <si>
    <t>Odsetki od dotacji oraz płatności: wykorzystanych niezgodnie z przeznaczeniem lub wykorzystanych z naruszeniem procedur, o których mowa w art. 184 ustawy, pobranych nienależnie lub w nadmiernej wysokości</t>
  </si>
  <si>
    <t xml:space="preserve">               2007</t>
  </si>
  <si>
    <t xml:space="preserve">               2910</t>
  </si>
  <si>
    <t>Wpływy ze zwrotów dotacji oraz płatności, w tym wykorzystanych niezgodnie z przeznaczeniem lub wykorzystanych z naruszeniem procedur, o których mowa w art. 184 ustawy, pobranych nienależnie lub w nadmiernej wysokości</t>
  </si>
  <si>
    <t xml:space="preserve">     15013</t>
  </si>
  <si>
    <t>Rozwój kadr nowoczesnej gospodarki i przedsiębiorczości</t>
  </si>
  <si>
    <t xml:space="preserve">               0929</t>
  </si>
  <si>
    <t>600</t>
  </si>
  <si>
    <t>TRANSPORT  I  ŁĄCZNOŚĆ</t>
  </si>
  <si>
    <t xml:space="preserve">     60001</t>
  </si>
  <si>
    <t>Krajowe pasażerskie przewozy kolejowe</t>
  </si>
  <si>
    <t>Dochody z najmu i dzierżawy składników majątkowych Skarbu Państwa, jednostek samorządu terytorialnego lub innych jednostek zaliczanych do sektora finansów publicznych oraz innych umów o podobnym charakterze</t>
  </si>
  <si>
    <t xml:space="preserve">               2440</t>
  </si>
  <si>
    <t>Dotacje otrzymane z państwowych funduszy celowych na realizację zadań bieżących jednostek sektora finansów publicznych</t>
  </si>
  <si>
    <t xml:space="preserve">               6530</t>
  </si>
  <si>
    <t>Dotacje celowe otrzymane z budżetu państwa na realizację inwestycji i zakupów inwestycyjnych własnych samorządu województwa</t>
  </si>
  <si>
    <t xml:space="preserve">     60003</t>
  </si>
  <si>
    <t>Krajowe pasażerskie przewozy autobusowe</t>
  </si>
  <si>
    <t xml:space="preserve">     60013</t>
  </si>
  <si>
    <t>Drogi publiczne wojewódzkie</t>
  </si>
  <si>
    <t xml:space="preserve">               0570</t>
  </si>
  <si>
    <t>Grzywny, mandaty i inne kary pieniężne od osób fizycznych</t>
  </si>
  <si>
    <t xml:space="preserve">               0830</t>
  </si>
  <si>
    <t>Wpływy z usług</t>
  </si>
  <si>
    <t xml:space="preserve">               0870</t>
  </si>
  <si>
    <t>Wpływy ze sprzedaży składników majątkowych</t>
  </si>
  <si>
    <t xml:space="preserve">               6298</t>
  </si>
  <si>
    <t>Środki na dofinansowanie własnych inwestycji gmin (związków gmin), powiatów (związków powiatów), samorządów województw, pozyskane z innych źródeł</t>
  </si>
  <si>
    <t xml:space="preserve">               6300</t>
  </si>
  <si>
    <t>Dotacja celowa otrzymana z tytułu pomocy finansowej udzielanej między jednostkami samorządu terytorialnego na dofinansowanie własnych zadań inwestycyjnych i zakupów inwestycyjnych</t>
  </si>
  <si>
    <t xml:space="preserve">               6309</t>
  </si>
  <si>
    <t xml:space="preserve">     60095</t>
  </si>
  <si>
    <t xml:space="preserve">               2330</t>
  </si>
  <si>
    <t>Dotacje celowe otrzymane od samorządu województwa na zadania bieżące realizowane na podstawie porozumień (umów) między jednostkami samorządu terytorialnego</t>
  </si>
  <si>
    <t xml:space="preserve">               2700</t>
  </si>
  <si>
    <t xml:space="preserve">               6610</t>
  </si>
  <si>
    <t>Dotacje celowe otrzymane z gminy na inwestycje i zakupy inwestycyjne realizowane na podstawie porozumień (umów) między jednostkami samorządu terytorialnego</t>
  </si>
  <si>
    <t>630</t>
  </si>
  <si>
    <t>TURYSTYKA</t>
  </si>
  <si>
    <t xml:space="preserve">     63003</t>
  </si>
  <si>
    <t>Zadania w zakresie upowszechniania turystyki</t>
  </si>
  <si>
    <t>700</t>
  </si>
  <si>
    <t>GOSPODARKA  MIESZKANIOWA</t>
  </si>
  <si>
    <t xml:space="preserve">     70005</t>
  </si>
  <si>
    <t>Gospodarka gruntami i nieruchomościami</t>
  </si>
  <si>
    <t xml:space="preserve">               0470</t>
  </si>
  <si>
    <t>Wpływy z opłat za zarząd, użytkowanie i użytkowanie wieczyste nieruchomości</t>
  </si>
  <si>
    <t xml:space="preserve">               0770</t>
  </si>
  <si>
    <t>Wpłaty z tytułu odpłatnego nabycia prawa własności oraz prawa użytkowania wieczystego nieruchomości</t>
  </si>
  <si>
    <t>710</t>
  </si>
  <si>
    <t>DZIAŁALNOŚĆ  USŁUGOWA</t>
  </si>
  <si>
    <t xml:space="preserve">     71003</t>
  </si>
  <si>
    <t>Biura planowania przestrzennego</t>
  </si>
  <si>
    <t xml:space="preserve">     71005</t>
  </si>
  <si>
    <t>Prace geologiczne (nieinwestycyjne)</t>
  </si>
  <si>
    <t xml:space="preserve">     71013</t>
  </si>
  <si>
    <t>Prace geodezyjne i kartograficzne (nieinwestycyjne)</t>
  </si>
  <si>
    <t xml:space="preserve">     71030</t>
  </si>
  <si>
    <t>Fundusz Gospodarki Zasobem Geodezyjnym i Kartograficznym</t>
  </si>
  <si>
    <t>750</t>
  </si>
  <si>
    <t>ADMINISTRACJA  PUBLICZNA</t>
  </si>
  <si>
    <t xml:space="preserve">     75011</t>
  </si>
  <si>
    <t>Urzędy wojewódzkie</t>
  </si>
  <si>
    <t>Dotacje celowe otrzymane z budżetu państwa na zadania bieżące z zakresu administracji rządowej oraz inne zadania zlecone ustawami realizowane przez samorzad województwa</t>
  </si>
  <si>
    <t xml:space="preserve">               2230</t>
  </si>
  <si>
    <t>Dotacje celowe otrzymane z budżetu państwa na realizację bieżących zadań własnych samorządu województwa</t>
  </si>
  <si>
    <t>Dochody jednostek samorzadu terytorialnego zwiazane z realizacja zadan z zakresu administracji rzadowej oraz innych zadan zleconych ustawami</t>
  </si>
  <si>
    <t xml:space="preserve">     75018</t>
  </si>
  <si>
    <t>Urzędy marszałkowskie</t>
  </si>
  <si>
    <t>Dotacje celowe w ramach programów finansowanych z udziałem środków europesjkich oraz środków, o których mowa w art. 5 ust. 1 pkt 3 oraz ust. 3 pkt. 5 i 6 ustawy, lub płatności w ramach budżetu środków europejskich</t>
  </si>
  <si>
    <t xml:space="preserve">     75058</t>
  </si>
  <si>
    <t>Działalność informacyjna i kulturalna prowadzona za granicą</t>
  </si>
  <si>
    <t xml:space="preserve">     75071</t>
  </si>
  <si>
    <t>Centrum Rozwoju Zasobów Ludzkich</t>
  </si>
  <si>
    <t xml:space="preserve">     75095</t>
  </si>
  <si>
    <t>754</t>
  </si>
  <si>
    <t>BEZPIECZEŃSTWO  PUBLICZNE I OCHRONA  PRZECIWPOŻAROWA</t>
  </si>
  <si>
    <t xml:space="preserve">     75412</t>
  </si>
  <si>
    <t>Ochotnicze straże pożarne</t>
  </si>
  <si>
    <t>756</t>
  </si>
  <si>
    <t>Dochody od osób prawnych, od osób fizycznych i od innych jednostek nieposiadających osobowości prawnej oraz wydatki związane z ich poborem</t>
  </si>
  <si>
    <t xml:space="preserve">     75618</t>
  </si>
  <si>
    <t>Wpływy z innych opłat stanowiących dochody jednostek samorządu terytorialnego na podstawie ustaw</t>
  </si>
  <si>
    <t xml:space="preserve">               0480</t>
  </si>
  <si>
    <t>Wpływy z opłat za zezwolenia na sprzedaż napojów alkoholowych</t>
  </si>
  <si>
    <t xml:space="preserve">               0490</t>
  </si>
  <si>
    <t>Wpływy z innych lokalnych opłat pobieranych przez jednostki samorządu terytorialnego na podstawie odrębnych ustaw</t>
  </si>
  <si>
    <t xml:space="preserve">     75623</t>
  </si>
  <si>
    <t>Udziały województw w podatkach stanowiących dochód budżetu państwa</t>
  </si>
  <si>
    <t xml:space="preserve">               0010</t>
  </si>
  <si>
    <t>Podatek dochodowy od osób fizycznych</t>
  </si>
  <si>
    <t xml:space="preserve">               0020</t>
  </si>
  <si>
    <t>Podatek dochodowy od osób prawnych</t>
  </si>
  <si>
    <t>758</t>
  </si>
  <si>
    <t>RÓŻNE  ROZLICZENIA</t>
  </si>
  <si>
    <t xml:space="preserve">     75801</t>
  </si>
  <si>
    <t>Część oświatowa subwencji ogólnej dla jednostek samorządu terytorialnego</t>
  </si>
  <si>
    <t xml:space="preserve">               2920</t>
  </si>
  <si>
    <t>Subwencje ogólne z budżetu państwa</t>
  </si>
  <si>
    <t xml:space="preserve">     75804</t>
  </si>
  <si>
    <t>Część wyrównawcza subwencji ogólnej dla województw</t>
  </si>
  <si>
    <t xml:space="preserve">     75814</t>
  </si>
  <si>
    <t>Różne rozliczenia finansowe</t>
  </si>
  <si>
    <t xml:space="preserve">     75833</t>
  </si>
  <si>
    <t>Część regionalna subwencji ogólnej dla województw</t>
  </si>
  <si>
    <t xml:space="preserve">     75861</t>
  </si>
  <si>
    <t>Regionalne Programy Operacyjne 2007-2013</t>
  </si>
  <si>
    <t xml:space="preserve">               6668</t>
  </si>
  <si>
    <t>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</si>
  <si>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 xml:space="preserve">               6669</t>
  </si>
  <si>
    <t xml:space="preserve">     75862</t>
  </si>
  <si>
    <t>Program Opreracyjny Kapitał Ludzki</t>
  </si>
  <si>
    <t>801</t>
  </si>
  <si>
    <t>OŚWIATA  I WYCHOWANIE</t>
  </si>
  <si>
    <t xml:space="preserve">     80120</t>
  </si>
  <si>
    <t>Licea ogólnokształcące</t>
  </si>
  <si>
    <t xml:space="preserve">     80130</t>
  </si>
  <si>
    <t>Szkoły zawodowe</t>
  </si>
  <si>
    <t>Pozostale odsetki</t>
  </si>
  <si>
    <t xml:space="preserve">     80141</t>
  </si>
  <si>
    <t>Zakłady kształcenia nauczycieli</t>
  </si>
  <si>
    <t xml:space="preserve">     80146</t>
  </si>
  <si>
    <t>Dokształcanie i doskonalenie nauczycieli</t>
  </si>
  <si>
    <t xml:space="preserve">     80147</t>
  </si>
  <si>
    <t>Biblioteki pedagogiczne</t>
  </si>
  <si>
    <t xml:space="preserve">     80195</t>
  </si>
  <si>
    <t>851</t>
  </si>
  <si>
    <t>OCHRONA  ZDROWIA</t>
  </si>
  <si>
    <t xml:space="preserve">     85111</t>
  </si>
  <si>
    <t>Szpitale ogólne</t>
  </si>
  <si>
    <t>Dotacja celowa na pomoc finansową udzielaną między jednostkami samorządu terytorialnego na dofinansowanie własnych zadań inwestycyjnych i zakupów inwestycyjnych</t>
  </si>
  <si>
    <t xml:space="preserve">     85154</t>
  </si>
  <si>
    <t>Przeciwdzialanie alkoholizmowi</t>
  </si>
  <si>
    <t xml:space="preserve">     85195</t>
  </si>
  <si>
    <t>852</t>
  </si>
  <si>
    <t>POMOC  SPOŁECZNA</t>
  </si>
  <si>
    <t xml:space="preserve">     85212</t>
  </si>
  <si>
    <t>Świadczenia rodzinne, świadczenie z funduszu alimentacyjnego oraz składki na ubezpieczenia emerytalne i rentowe z ubezpieczenia społecznego</t>
  </si>
  <si>
    <t xml:space="preserve">     85217</t>
  </si>
  <si>
    <t>Regionalne ośrodki polityki społecznej</t>
  </si>
  <si>
    <t xml:space="preserve">     85226</t>
  </si>
  <si>
    <t>Ośrodki adopcyjno-opiekuńcze</t>
  </si>
  <si>
    <t>853</t>
  </si>
  <si>
    <t>POZOSTAŁE ZADANIA W ZAKRESIE  POLITYKI  SPOŁECZNEJ</t>
  </si>
  <si>
    <t xml:space="preserve">     85324</t>
  </si>
  <si>
    <t>Pańtwowy Fundusz Rehabilitacji Osób Niepelnosprawnych</t>
  </si>
  <si>
    <t xml:space="preserve">     85325</t>
  </si>
  <si>
    <t>Fundusz Gwarantowanych Świadczeń Pracowniczych</t>
  </si>
  <si>
    <t xml:space="preserve">     85332</t>
  </si>
  <si>
    <t>Wojewódzkie urzędy pracy</t>
  </si>
  <si>
    <t>Dotacje celowe otrzymane z budżetu państwa na zadania biezące z zakresu administracji rządowej oraz inne zadania zlecone ustawami realizowane przez samorząd województwa</t>
  </si>
  <si>
    <t xml:space="preserve">     85395</t>
  </si>
  <si>
    <t>854</t>
  </si>
  <si>
    <t>EDUKACYJNA  OPIEKA  WYCHOWAWCZA</t>
  </si>
  <si>
    <t xml:space="preserve">     85407</t>
  </si>
  <si>
    <t>Placówki wychowania pozaszkolnego</t>
  </si>
  <si>
    <t xml:space="preserve">     85410</t>
  </si>
  <si>
    <t>Internaty i bursy szkolne</t>
  </si>
  <si>
    <t xml:space="preserve">               2400</t>
  </si>
  <si>
    <t>Wpływy do budżetu pozostałości środków finansowych gromadzonych na wydzielonym rachunku jednostki budżetowej</t>
  </si>
  <si>
    <t>900</t>
  </si>
  <si>
    <t>GOSPODARKA  KOMUNALNA  I  OCHRONA  ŚRODOWISKA</t>
  </si>
  <si>
    <t xml:space="preserve">     90002</t>
  </si>
  <si>
    <t>Gospodarka odpadami</t>
  </si>
  <si>
    <t xml:space="preserve">               2460</t>
  </si>
  <si>
    <t>Środki otrzymane od pozostałych jednostek zaliczanych do sektora finansów publicznych na realizację zadań bieżących jednostek zaliczanych do sektora finansów publicznych</t>
  </si>
  <si>
    <t xml:space="preserve">               6280</t>
  </si>
  <si>
    <t xml:space="preserve">     90005</t>
  </si>
  <si>
    <t>Ochrona powietrza atmosferycznego i klimatu</t>
  </si>
  <si>
    <t xml:space="preserve">     90019</t>
  </si>
  <si>
    <t>Wpływy i wydatki związane z gromadzeniem środków z opłat i kar za korzystanie ze środowiska</t>
  </si>
  <si>
    <t xml:space="preserve">               0910</t>
  </si>
  <si>
    <t>Odsetki od nieterminowych wpłat z tytułu podatków i opłat</t>
  </si>
  <si>
    <t xml:space="preserve">     90020</t>
  </si>
  <si>
    <t>Wpływy i wydatki związane z gromadzeniem środków z opłat produktowych</t>
  </si>
  <si>
    <t xml:space="preserve">               0400</t>
  </si>
  <si>
    <t>Wpływy z opłaty produktowej</t>
  </si>
  <si>
    <t xml:space="preserve">     90095</t>
  </si>
  <si>
    <t>921</t>
  </si>
  <si>
    <t>KULTURA I  OCHRONA  DZIEDZICTWA NARODOWEGO</t>
  </si>
  <si>
    <t xml:space="preserve">     92105</t>
  </si>
  <si>
    <t>Pozostałe zadania w zakresie kultury</t>
  </si>
  <si>
    <t xml:space="preserve">     92106</t>
  </si>
  <si>
    <t>Teatry</t>
  </si>
  <si>
    <t xml:space="preserve">               6660</t>
  </si>
  <si>
    <t xml:space="preserve">     92109</t>
  </si>
  <si>
    <t>Domy i ośrodki kultury, świetlice i kluby</t>
  </si>
  <si>
    <t xml:space="preserve">     92116</t>
  </si>
  <si>
    <t>Biblioteki</t>
  </si>
  <si>
    <t xml:space="preserve">     92118</t>
  </si>
  <si>
    <t>Muzea</t>
  </si>
  <si>
    <t>925</t>
  </si>
  <si>
    <t>Ogrody botaniczne i zoologiczne oraz naturalne obszary i obiekty chronionej przyrody</t>
  </si>
  <si>
    <t xml:space="preserve">     92502</t>
  </si>
  <si>
    <t>Parki krajobrazowe</t>
  </si>
  <si>
    <t>926</t>
  </si>
  <si>
    <t>Kultura fizyczna</t>
  </si>
  <si>
    <t xml:space="preserve">     92605</t>
  </si>
  <si>
    <t>Zadania w zakresie kultury fizycznej</t>
  </si>
  <si>
    <t xml:space="preserve">    Załącznik Nr 1 </t>
  </si>
  <si>
    <t>Plan wg uchwały budżetowej</t>
  </si>
  <si>
    <t>5</t>
  </si>
  <si>
    <t>6</t>
  </si>
  <si>
    <t>7</t>
  </si>
  <si>
    <t>8</t>
  </si>
  <si>
    <t>Wyszczególnienie</t>
  </si>
  <si>
    <t>4</t>
  </si>
  <si>
    <t>Dział-rozdz-par</t>
  </si>
  <si>
    <t>1</t>
  </si>
  <si>
    <t>DOCHODY BIEŻĄCE</t>
  </si>
  <si>
    <t>1. Dochody własne</t>
  </si>
  <si>
    <t>1) Udział województwa w podatkach stanowiących dochód budżetu</t>
  </si>
  <si>
    <t>- w podatku dochodowym od osób fizycznych</t>
  </si>
  <si>
    <t>- w podatku dochodowym od osób prawnych</t>
  </si>
  <si>
    <t>2) Dochody uzyskiwane z działalności jednostek budżetowych</t>
  </si>
  <si>
    <t>3) Dochody z najmu i dzierżawy majątku województwa</t>
  </si>
  <si>
    <t>2. Subwencja ogólna</t>
  </si>
  <si>
    <t>1) Część oświatowa subwencji ogólnej</t>
  </si>
  <si>
    <t>2) Część wyrównawcza subwencji ogólnej</t>
  </si>
  <si>
    <t>3) Część regionalna subwencji ogólnej</t>
  </si>
  <si>
    <t>3. Dotacja z budżetu państwa na zadania własne</t>
  </si>
  <si>
    <t>5. Dotacje celowe i płatności</t>
  </si>
  <si>
    <t>6. Środki pochodzące ze źródeł zagranicznych</t>
  </si>
  <si>
    <t xml:space="preserve">7. Wkład własny krajowy z innych źródeł </t>
  </si>
  <si>
    <t>8. Dotacje na zadania własne realizowane na mocy porozumień z j.s.t.</t>
  </si>
  <si>
    <t xml:space="preserve">DOCHODY MAJĄTKOWE </t>
  </si>
  <si>
    <t>1) Dochody uzyskiwane z działalności jednostek budżetowych</t>
  </si>
  <si>
    <t>2. Środki pochodzące ze źródeł zagranicznych</t>
  </si>
  <si>
    <t>3. Dotacje celowe i płatności</t>
  </si>
  <si>
    <t>4. Dotacje na zadania własne realizowane na mocy porozumień z j.s.t.</t>
  </si>
  <si>
    <t xml:space="preserve">5. Pomoc finasowa udzielona pomiędzy j.s.t </t>
  </si>
  <si>
    <t>7. Dotacje z budżetu państwa na zadania własne</t>
  </si>
  <si>
    <t>2) Dochody ze sprzedaży  majątku województwa</t>
  </si>
  <si>
    <t>2</t>
  </si>
  <si>
    <t>3</t>
  </si>
  <si>
    <t>Wskaźnik wykonania w % 
(5 : 4)</t>
  </si>
  <si>
    <t>Struktura 
w % 
(kol. 5)</t>
  </si>
  <si>
    <t xml:space="preserve"> I. DOCHODY  ZWIĄZANE  Z  REALIZACJĄ  ZADAŃ  WŁASNYCH</t>
  </si>
  <si>
    <t>- bieżące</t>
  </si>
  <si>
    <t>- majątkowe</t>
  </si>
  <si>
    <t>z tego w dziale:</t>
  </si>
  <si>
    <t xml:space="preserve"> II. DOCHODY  ZWIĄZANE  Z  REALIZACJĄ  ZADAŃ  ZLECONYCH</t>
  </si>
  <si>
    <t>-</t>
  </si>
  <si>
    <t xml:space="preserve">       ZACHODNIOPOMORSKIEGO  ZA  I  PÓŁROCZE  2012  ROKU</t>
  </si>
  <si>
    <t>Plan po zmianach na 30.06.12</t>
  </si>
  <si>
    <t>Wykonanie na 30.06.12</t>
  </si>
  <si>
    <t>Odchylenie wykonania od półrocznego planu po zmianach</t>
  </si>
  <si>
    <t>Dotacje otrzymane z funduszy celowych na finansowanie lub dofinansowanie kosztów realizacji inwestycji i zakupów inwestycyjnych jednostek sektora finansów publicznych</t>
  </si>
  <si>
    <t>Dotacja celowa otrzymana z tytułu pomocy finansowej udzielanej między jednostkami samorządu terytorialnego na dofinansowanie własnych zadań bieżących</t>
  </si>
  <si>
    <t>Wpływy do budżetu nadwyżki środków obrotowych samorządowego zakładu budżetowego</t>
  </si>
  <si>
    <t xml:space="preserve">9. Pomoc finasowa udzielona pomiędzy j.s.t </t>
  </si>
  <si>
    <t>10. Dotacje z budżetu państwa na realizację zadań zleconych</t>
  </si>
  <si>
    <t xml:space="preserve">     60052</t>
  </si>
  <si>
    <t>Zadania w zakresie telekomunikacji</t>
  </si>
  <si>
    <t>0900</t>
  </si>
  <si>
    <t>Zadania ratownictwa górskiego i wodnego</t>
  </si>
  <si>
    <t xml:space="preserve">     75802</t>
  </si>
  <si>
    <t>9. Dotacje z budżetu państwa na realizację zadań zleconych</t>
  </si>
  <si>
    <t>8. Uzupełnienie subwencji ogólnej na zadania własne inwestycyjne</t>
  </si>
  <si>
    <t>Uzupełnienie subwencji ogólnej dla jednostek samorządu terytorialnego</t>
  </si>
  <si>
    <t>Środki na inwestycje na drogach publicznych powiatowych i wojewódzkich oraz na drogach powiatowych, wojewódzkich i krajowych w granicach miast na prawach powiatu</t>
  </si>
  <si>
    <t xml:space="preserve">     85121</t>
  </si>
  <si>
    <t>Lecznictwo ambulatoryjne</t>
  </si>
  <si>
    <t xml:space="preserve">               2918</t>
  </si>
  <si>
    <t xml:space="preserve">               2919</t>
  </si>
  <si>
    <t xml:space="preserve">     90024</t>
  </si>
  <si>
    <t>Wpływy i wydatki związane z wprowadzaniem do obrotu baterii i akumulatorów</t>
  </si>
  <si>
    <t>sprawdzenie do działów</t>
  </si>
  <si>
    <t xml:space="preserve">4. Dotacje z funduszy </t>
  </si>
  <si>
    <t xml:space="preserve">6. Dotacje z funduszy </t>
  </si>
  <si>
    <t xml:space="preserve">WYKONANIE  PLANU  DOCHODÓW  BUDŻETU  WOJEWÓDZTWA  </t>
  </si>
  <si>
    <t xml:space="preserve">7. ZAŁĄCZNIKI DO INFORMACJI O PRZEBIEGU WYKONANIA BUDŻETU WOJEWÓDZTWA ZACHODNIOPOMORSKIEGO ZA I PÓLROCZE 2012 ROKU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</si>
</sst>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theme="1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sz val="18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1" applyNumberFormat="0" applyProtection="0">
      <alignment horizontal="left" vertical="center" wrapText="1"/>
    </xf>
    <xf numFmtId="0" fontId="8" fillId="0" borderId="1" applyNumberFormat="0" applyProtection="0">
      <alignment horizontal="left" vertical="center" wrapText="1"/>
    </xf>
    <xf numFmtId="0" fontId="6" fillId="0" borderId="0"/>
    <xf numFmtId="0" fontId="8" fillId="0" borderId="1" applyNumberFormat="0" applyProtection="0">
      <alignment horizontal="left" vertical="center" wrapText="1" indent="2"/>
    </xf>
    <xf numFmtId="0" fontId="8" fillId="0" borderId="1" applyNumberFormat="0" applyProtection="0">
      <alignment horizontal="left" vertical="center" wrapText="1" indent="4"/>
    </xf>
    <xf numFmtId="0" fontId="8" fillId="0" borderId="1" applyNumberFormat="0" applyProtection="0">
      <alignment horizontal="left" vertical="center" wrapText="1" indent="6"/>
    </xf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2" applyFont="1"/>
    <xf numFmtId="49" fontId="7" fillId="0" borderId="0" xfId="3" applyNumberFormat="1" applyFont="1" applyFill="1" applyAlignment="1">
      <alignment horizontal="center" vertical="center"/>
    </xf>
    <xf numFmtId="49" fontId="7" fillId="0" borderId="0" xfId="3" applyNumberFormat="1" applyFont="1" applyFill="1" applyAlignment="1">
      <alignment horizontal="center" vertical="center" wrapText="1"/>
    </xf>
    <xf numFmtId="0" fontId="7" fillId="0" borderId="0" xfId="3" applyFont="1" applyFill="1" applyAlignment="1"/>
    <xf numFmtId="0" fontId="11" fillId="0" borderId="3" xfId="6" applyFont="1" applyBorder="1" applyAlignment="1">
      <alignment horizontal="center" vertical="center"/>
    </xf>
    <xf numFmtId="0" fontId="11" fillId="0" borderId="4" xfId="4" quotePrefix="1" applyFont="1" applyFill="1" applyBorder="1" applyAlignment="1" applyProtection="1">
      <alignment horizontal="center" vertical="center" wrapText="1"/>
      <protection locked="0"/>
    </xf>
    <xf numFmtId="9" fontId="11" fillId="0" borderId="4" xfId="1" applyFont="1" applyFill="1" applyBorder="1" applyAlignment="1" applyProtection="1">
      <alignment horizontal="center" vertical="center" wrapText="1"/>
      <protection locked="0"/>
    </xf>
    <xf numFmtId="9" fontId="11" fillId="0" borderId="4" xfId="1" quotePrefix="1" applyFont="1" applyFill="1" applyBorder="1" applyAlignment="1" applyProtection="1">
      <alignment horizontal="center" vertical="center" wrapText="1"/>
      <protection locked="0"/>
    </xf>
    <xf numFmtId="0" fontId="12" fillId="2" borderId="2" xfId="5" quotePrefix="1" applyFont="1" applyFill="1" applyBorder="1" applyAlignment="1" applyProtection="1">
      <alignment horizontal="center" vertical="center" wrapText="1"/>
      <protection locked="0"/>
    </xf>
    <xf numFmtId="9" fontId="12" fillId="2" borderId="2" xfId="1" quotePrefix="1" applyFont="1" applyFill="1" applyBorder="1" applyAlignment="1" applyProtection="1">
      <alignment horizontal="center" vertical="center" wrapText="1"/>
      <protection locked="0"/>
    </xf>
    <xf numFmtId="0" fontId="13" fillId="3" borderId="2" xfId="0" quotePrefix="1" applyFont="1" applyFill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13" fillId="5" borderId="2" xfId="0" quotePrefix="1" applyFont="1" applyFill="1" applyBorder="1" applyAlignment="1">
      <alignment vertical="center"/>
    </xf>
    <xf numFmtId="0" fontId="13" fillId="5" borderId="6" xfId="0" quotePrefix="1" applyFont="1" applyFill="1" applyBorder="1" applyAlignment="1">
      <alignment vertical="center"/>
    </xf>
    <xf numFmtId="0" fontId="14" fillId="6" borderId="6" xfId="3" quotePrefix="1" applyFont="1" applyFill="1" applyBorder="1" applyAlignment="1">
      <alignment horizontal="left" vertical="center" wrapText="1"/>
    </xf>
    <xf numFmtId="0" fontId="3" fillId="6" borderId="6" xfId="0" quotePrefix="1" applyFont="1" applyFill="1" applyBorder="1" applyAlignment="1">
      <alignment horizontal="left" vertical="center"/>
    </xf>
    <xf numFmtId="3" fontId="12" fillId="2" borderId="2" xfId="5" quotePrefix="1" applyNumberFormat="1" applyFont="1" applyFill="1" applyBorder="1" applyAlignment="1" applyProtection="1">
      <alignment horizontal="center" vertical="center" wrapText="1"/>
      <protection locked="0"/>
    </xf>
    <xf numFmtId="164" fontId="2" fillId="5" borderId="2" xfId="1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164" fontId="0" fillId="5" borderId="2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vertical="center"/>
    </xf>
    <xf numFmtId="3" fontId="4" fillId="5" borderId="2" xfId="0" applyNumberFormat="1" applyFont="1" applyFill="1" applyBorder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3" fontId="16" fillId="0" borderId="5" xfId="4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6" applyFont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vertical="center"/>
    </xf>
    <xf numFmtId="164" fontId="3" fillId="5" borderId="2" xfId="1" applyNumberFormat="1" applyFont="1" applyFill="1" applyBorder="1" applyAlignment="1">
      <alignment vertical="center"/>
    </xf>
    <xf numFmtId="3" fontId="3" fillId="5" borderId="6" xfId="0" applyNumberFormat="1" applyFont="1" applyFill="1" applyBorder="1" applyAlignment="1">
      <alignment vertical="center"/>
    </xf>
    <xf numFmtId="0" fontId="12" fillId="2" borderId="12" xfId="5" quotePrefix="1" applyFont="1" applyFill="1" applyBorder="1" applyAlignment="1" applyProtection="1">
      <alignment horizontal="center" vertical="center" wrapText="1"/>
      <protection locked="0"/>
    </xf>
    <xf numFmtId="9" fontId="12" fillId="2" borderId="12" xfId="1" quotePrefix="1" applyFont="1" applyFill="1" applyBorder="1" applyAlignment="1" applyProtection="1">
      <alignment horizontal="center" vertical="center" wrapText="1"/>
      <protection locked="0"/>
    </xf>
    <xf numFmtId="3" fontId="12" fillId="2" borderId="12" xfId="5" quotePrefix="1" applyNumberFormat="1" applyFont="1" applyFill="1" applyBorder="1" applyAlignment="1" applyProtection="1">
      <alignment horizontal="center" vertical="center" wrapText="1"/>
      <protection locked="0"/>
    </xf>
    <xf numFmtId="0" fontId="13" fillId="5" borderId="6" xfId="0" quotePrefix="1" applyFont="1" applyFill="1" applyBorder="1" applyAlignment="1">
      <alignment horizontal="left" vertical="center"/>
    </xf>
    <xf numFmtId="0" fontId="14" fillId="5" borderId="6" xfId="3" quotePrefix="1" applyFont="1" applyFill="1" applyBorder="1" applyAlignment="1">
      <alignment horizontal="left" vertical="center"/>
    </xf>
    <xf numFmtId="0" fontId="14" fillId="5" borderId="6" xfId="3" quotePrefix="1" applyFont="1" applyFill="1" applyBorder="1" applyAlignment="1">
      <alignment horizontal="left" vertical="center" wrapText="1"/>
    </xf>
    <xf numFmtId="0" fontId="14" fillId="5" borderId="6" xfId="3" quotePrefix="1" applyFont="1" applyFill="1" applyBorder="1" applyAlignment="1">
      <alignment vertical="center"/>
    </xf>
    <xf numFmtId="0" fontId="14" fillId="5" borderId="6" xfId="3" quotePrefix="1" applyFont="1" applyFill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/>
    </xf>
    <xf numFmtId="0" fontId="5" fillId="0" borderId="0" xfId="0" applyFont="1" applyAlignment="1"/>
    <xf numFmtId="0" fontId="10" fillId="0" borderId="0" xfId="0" applyFont="1" applyFill="1" applyAlignment="1">
      <alignment horizontal="left"/>
    </xf>
    <xf numFmtId="164" fontId="0" fillId="5" borderId="12" xfId="1" applyNumberFormat="1" applyFont="1" applyFill="1" applyBorder="1" applyAlignment="1">
      <alignment horizontal="center" vertical="center"/>
    </xf>
    <xf numFmtId="3" fontId="0" fillId="5" borderId="12" xfId="0" applyNumberFormat="1" applyFont="1" applyFill="1" applyBorder="1" applyAlignment="1">
      <alignment vertical="center"/>
    </xf>
    <xf numFmtId="49" fontId="7" fillId="0" borderId="0" xfId="3" applyNumberFormat="1" applyFont="1" applyFill="1" applyAlignment="1">
      <alignment vertical="center"/>
    </xf>
    <xf numFmtId="0" fontId="13" fillId="3" borderId="2" xfId="0" quotePrefix="1" applyFont="1" applyFill="1" applyBorder="1" applyAlignment="1">
      <alignment vertical="center" wrapText="1"/>
    </xf>
    <xf numFmtId="3" fontId="13" fillId="3" borderId="2" xfId="0" applyNumberFormat="1" applyFont="1" applyFill="1" applyBorder="1" applyAlignment="1">
      <alignment vertical="center"/>
    </xf>
    <xf numFmtId="164" fontId="13" fillId="3" borderId="2" xfId="1" applyNumberFormat="1" applyFont="1" applyFill="1" applyBorder="1" applyAlignment="1">
      <alignment vertical="center"/>
    </xf>
    <xf numFmtId="0" fontId="3" fillId="4" borderId="2" xfId="0" quotePrefix="1" applyFont="1" applyFill="1" applyBorder="1" applyAlignment="1">
      <alignment vertical="center" wrapText="1"/>
    </xf>
    <xf numFmtId="3" fontId="3" fillId="4" borderId="2" xfId="0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0" fontId="3" fillId="5" borderId="2" xfId="0" quotePrefix="1" applyFont="1" applyFill="1" applyBorder="1" applyAlignment="1">
      <alignment vertical="center" wrapText="1"/>
    </xf>
    <xf numFmtId="0" fontId="17" fillId="5" borderId="2" xfId="0" quotePrefix="1" applyFont="1" applyFill="1" applyBorder="1" applyAlignment="1">
      <alignment vertical="center" wrapText="1"/>
    </xf>
    <xf numFmtId="3" fontId="17" fillId="5" borderId="2" xfId="0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3" fillId="5" borderId="6" xfId="0" quotePrefix="1" applyFont="1" applyFill="1" applyBorder="1" applyAlignment="1">
      <alignment vertical="center" wrapText="1"/>
    </xf>
    <xf numFmtId="0" fontId="3" fillId="4" borderId="6" xfId="0" quotePrefix="1" applyFont="1" applyFill="1" applyBorder="1" applyAlignment="1">
      <alignment vertical="center" wrapText="1"/>
    </xf>
    <xf numFmtId="3" fontId="3" fillId="4" borderId="6" xfId="0" applyNumberFormat="1" applyFont="1" applyFill="1" applyBorder="1" applyAlignment="1">
      <alignment vertical="center"/>
    </xf>
    <xf numFmtId="0" fontId="17" fillId="5" borderId="6" xfId="0" quotePrefix="1" applyFont="1" applyFill="1" applyBorder="1" applyAlignment="1">
      <alignment vertical="center" wrapText="1"/>
    </xf>
    <xf numFmtId="3" fontId="17" fillId="5" borderId="6" xfId="0" applyNumberFormat="1" applyFont="1" applyFill="1" applyBorder="1" applyAlignment="1">
      <alignment vertical="center"/>
    </xf>
    <xf numFmtId="3" fontId="3" fillId="6" borderId="6" xfId="0" applyNumberFormat="1" applyFont="1" applyFill="1" applyBorder="1" applyAlignment="1">
      <alignment vertical="center"/>
    </xf>
    <xf numFmtId="164" fontId="3" fillId="6" borderId="2" xfId="1" applyNumberFormat="1" applyFont="1" applyFill="1" applyBorder="1" applyAlignment="1">
      <alignment vertical="center"/>
    </xf>
    <xf numFmtId="0" fontId="15" fillId="0" borderId="9" xfId="3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3" fillId="0" borderId="2" xfId="0" quotePrefix="1" applyFont="1" applyBorder="1" applyAlignment="1">
      <alignment vertical="center" wrapText="1"/>
    </xf>
    <xf numFmtId="0" fontId="4" fillId="0" borderId="0" xfId="0" applyFont="1"/>
    <xf numFmtId="3" fontId="4" fillId="0" borderId="12" xfId="0" applyNumberFormat="1" applyFont="1" applyBorder="1" applyAlignment="1">
      <alignment vertical="center"/>
    </xf>
    <xf numFmtId="164" fontId="4" fillId="5" borderId="12" xfId="1" applyNumberFormat="1" applyFont="1" applyFill="1" applyBorder="1" applyAlignment="1">
      <alignment vertical="center"/>
    </xf>
    <xf numFmtId="0" fontId="0" fillId="0" borderId="12" xfId="0" quotePrefix="1" applyFont="1" applyBorder="1" applyAlignment="1">
      <alignment horizontal="right" vertical="center"/>
    </xf>
    <xf numFmtId="3" fontId="0" fillId="0" borderId="12" xfId="0" applyNumberFormat="1" applyFont="1" applyBorder="1" applyAlignment="1">
      <alignment vertical="center"/>
    </xf>
    <xf numFmtId="0" fontId="13" fillId="5" borderId="12" xfId="0" quotePrefix="1" applyFont="1" applyFill="1" applyBorder="1" applyAlignment="1">
      <alignment vertical="center"/>
    </xf>
    <xf numFmtId="3" fontId="3" fillId="5" borderId="12" xfId="0" applyNumberFormat="1" applyFont="1" applyFill="1" applyBorder="1" applyAlignment="1">
      <alignment vertical="center"/>
    </xf>
    <xf numFmtId="0" fontId="18" fillId="7" borderId="9" xfId="3" quotePrefix="1" applyFont="1" applyFill="1" applyBorder="1" applyAlignment="1">
      <alignment vertical="center" wrapText="1"/>
    </xf>
    <xf numFmtId="3" fontId="19" fillId="7" borderId="9" xfId="0" applyNumberFormat="1" applyFont="1" applyFill="1" applyBorder="1" applyAlignment="1">
      <alignment vertical="center"/>
    </xf>
    <xf numFmtId="164" fontId="19" fillId="7" borderId="9" xfId="1" applyNumberFormat="1" applyFont="1" applyFill="1" applyBorder="1" applyAlignment="1">
      <alignment vertical="center"/>
    </xf>
    <xf numFmtId="164" fontId="0" fillId="5" borderId="2" xfId="1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/>
    <xf numFmtId="3" fontId="0" fillId="0" borderId="0" xfId="0" applyNumberFormat="1" applyFont="1"/>
    <xf numFmtId="164" fontId="3" fillId="5" borderId="2" xfId="1" applyNumberFormat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vertical="center"/>
    </xf>
    <xf numFmtId="0" fontId="0" fillId="0" borderId="2" xfId="0" quotePrefix="1" applyFont="1" applyBorder="1" applyAlignment="1">
      <alignment vertical="center" wrapText="1"/>
    </xf>
    <xf numFmtId="3" fontId="0" fillId="0" borderId="2" xfId="0" applyNumberFormat="1" applyFont="1" applyBorder="1" applyAlignment="1">
      <alignment vertical="center"/>
    </xf>
    <xf numFmtId="0" fontId="0" fillId="0" borderId="12" xfId="0" quotePrefix="1" applyFont="1" applyBorder="1" applyAlignment="1">
      <alignment vertical="center"/>
    </xf>
    <xf numFmtId="0" fontId="0" fillId="0" borderId="12" xfId="0" quotePrefix="1" applyFont="1" applyBorder="1" applyAlignment="1">
      <alignment vertical="center" wrapText="1"/>
    </xf>
    <xf numFmtId="164" fontId="0" fillId="5" borderId="12" xfId="1" applyNumberFormat="1" applyFont="1" applyFill="1" applyBorder="1" applyAlignment="1">
      <alignment vertical="center"/>
    </xf>
    <xf numFmtId="3" fontId="0" fillId="0" borderId="2" xfId="0" applyNumberFormat="1" applyFont="1" applyBorder="1" applyAlignment="1">
      <alignment horizontal="right" vertical="center"/>
    </xf>
    <xf numFmtId="0" fontId="0" fillId="0" borderId="10" xfId="0" quotePrefix="1" applyFont="1" applyBorder="1" applyAlignment="1">
      <alignment vertical="center" wrapText="1"/>
    </xf>
    <xf numFmtId="0" fontId="0" fillId="0" borderId="2" xfId="0" quotePrefix="1" applyFont="1" applyBorder="1" applyAlignment="1">
      <alignment horizontal="right" vertical="center"/>
    </xf>
    <xf numFmtId="164" fontId="0" fillId="5" borderId="2" xfId="1" applyNumberFormat="1" applyFont="1" applyFill="1" applyBorder="1" applyAlignment="1">
      <alignment horizontal="right" vertical="center"/>
    </xf>
    <xf numFmtId="3" fontId="0" fillId="0" borderId="12" xfId="0" applyNumberFormat="1" applyFont="1" applyBorder="1" applyAlignment="1">
      <alignment horizontal="right" vertical="center"/>
    </xf>
    <xf numFmtId="43" fontId="0" fillId="5" borderId="2" xfId="10" applyFon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/>
    </xf>
    <xf numFmtId="164" fontId="9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3" fillId="6" borderId="7" xfId="0" quotePrefix="1" applyFont="1" applyFill="1" applyBorder="1" applyAlignment="1">
      <alignment horizontal="left" vertical="center"/>
    </xf>
    <xf numFmtId="0" fontId="3" fillId="6" borderId="8" xfId="0" quotePrefix="1" applyFont="1" applyFill="1" applyBorder="1" applyAlignment="1">
      <alignment horizontal="left" vertical="center"/>
    </xf>
    <xf numFmtId="0" fontId="0" fillId="0" borderId="10" xfId="0" quotePrefix="1" applyFont="1" applyBorder="1" applyAlignment="1">
      <alignment horizontal="left" vertical="center" wrapText="1"/>
    </xf>
    <xf numFmtId="0" fontId="0" fillId="0" borderId="9" xfId="0" quotePrefix="1" applyFont="1" applyBorder="1" applyAlignment="1">
      <alignment horizontal="left" vertical="center" wrapText="1"/>
    </xf>
    <xf numFmtId="0" fontId="0" fillId="0" borderId="11" xfId="0" quotePrefix="1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</cellXfs>
  <cellStyles count="11">
    <cellStyle name="Dziesiętny" xfId="10" builtinId="3"/>
    <cellStyle name="Normalny" xfId="0" builtinId="0"/>
    <cellStyle name="Normalny_dochody" xfId="2"/>
    <cellStyle name="Normalny_plan wydatków na 2010 rok" xfId="6"/>
    <cellStyle name="Normalny_załączniki do uchwały" xfId="3"/>
    <cellStyle name="Procentowy" xfId="1" builtinId="5"/>
    <cellStyle name="SAPBEXchaText_dochody" xfId="5"/>
    <cellStyle name="SAPBEXHLevel0_załączniki dochody i wydatki_22.12" xfId="7"/>
    <cellStyle name="SAPBEXHLevel1_załączniki dochody i wydatki_22.12" xfId="8"/>
    <cellStyle name="SAPBEXHLevel2_dochody" xfId="9"/>
    <cellStyle name="SAPBEXstdItemX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9"/>
  <sheetViews>
    <sheetView showGridLines="0" tabSelected="1" view="pageBreakPreview" zoomScale="120" zoomScaleNormal="120" zoomScaleSheetLayoutView="120" workbookViewId="0">
      <selection activeCell="C6" sqref="C6"/>
    </sheetView>
  </sheetViews>
  <sheetFormatPr defaultRowHeight="15" x14ac:dyDescent="0.25"/>
  <cols>
    <col min="1" max="1" width="12" style="80" customWidth="1"/>
    <col min="2" max="2" width="49.85546875" style="81" customWidth="1"/>
    <col min="3" max="3" width="14" style="82" customWidth="1"/>
    <col min="4" max="4" width="14.140625" style="82" customWidth="1"/>
    <col min="5" max="5" width="14.42578125" style="82" customWidth="1"/>
    <col min="6" max="6" width="10" style="80" customWidth="1"/>
    <col min="7" max="7" width="9.42578125" style="80" customWidth="1"/>
    <col min="8" max="8" width="15" style="82" customWidth="1"/>
    <col min="9" max="9" width="12.5703125" style="83" customWidth="1"/>
    <col min="10" max="16384" width="9.140625" style="83"/>
  </cols>
  <sheetData>
    <row r="1" spans="1:15" s="1" customFormat="1" ht="51" customHeight="1" x14ac:dyDescent="0.2">
      <c r="A1" s="98" t="s">
        <v>336</v>
      </c>
      <c r="B1" s="98"/>
      <c r="C1" s="98"/>
      <c r="D1" s="98"/>
      <c r="E1" s="98"/>
      <c r="F1" s="98"/>
      <c r="G1" s="98"/>
      <c r="H1" s="98"/>
      <c r="I1" s="43"/>
      <c r="J1" s="43"/>
      <c r="K1" s="43"/>
      <c r="L1" s="43"/>
      <c r="M1" s="43"/>
      <c r="N1" s="43"/>
      <c r="O1" s="43"/>
    </row>
    <row r="2" spans="1:15" s="1" customFormat="1" ht="18" x14ac:dyDescent="0.25">
      <c r="A2" s="47"/>
      <c r="B2" s="2"/>
      <c r="C2" s="47"/>
      <c r="D2" s="3"/>
      <c r="E2" s="3"/>
      <c r="F2" s="3"/>
      <c r="G2" s="107" t="s">
        <v>264</v>
      </c>
      <c r="H2" s="107"/>
      <c r="K2" s="4"/>
      <c r="L2" s="4"/>
      <c r="M2" s="4"/>
      <c r="N2" s="100"/>
      <c r="O2" s="101"/>
    </row>
    <row r="3" spans="1:15" s="1" customFormat="1" ht="23.25" x14ac:dyDescent="0.35">
      <c r="A3" s="108" t="s">
        <v>335</v>
      </c>
      <c r="B3" s="108"/>
      <c r="C3" s="108"/>
      <c r="D3" s="108"/>
      <c r="E3" s="108"/>
      <c r="F3" s="108"/>
      <c r="G3" s="108"/>
      <c r="H3" s="108"/>
      <c r="I3" s="44"/>
      <c r="J3" s="44"/>
      <c r="K3" s="44"/>
      <c r="L3" s="44"/>
      <c r="M3" s="44"/>
      <c r="N3" s="44"/>
      <c r="O3" s="44"/>
    </row>
    <row r="4" spans="1:15" s="1" customFormat="1" ht="23.25" customHeight="1" x14ac:dyDescent="0.35">
      <c r="A4" s="108" t="s">
        <v>308</v>
      </c>
      <c r="B4" s="108"/>
      <c r="C4" s="108"/>
      <c r="D4" s="108"/>
      <c r="E4" s="108"/>
      <c r="F4" s="108"/>
      <c r="G4" s="108"/>
      <c r="H4" s="108"/>
      <c r="I4" s="44"/>
      <c r="J4" s="44"/>
      <c r="K4" s="44"/>
      <c r="L4" s="44"/>
      <c r="M4" s="44"/>
      <c r="N4" s="44"/>
      <c r="O4" s="44"/>
    </row>
    <row r="5" spans="1:15" ht="26.25" customHeight="1" x14ac:dyDescent="0.25"/>
    <row r="6" spans="1:15" ht="51.75" customHeight="1" x14ac:dyDescent="0.25">
      <c r="A6" s="30" t="s">
        <v>272</v>
      </c>
      <c r="B6" s="5" t="s">
        <v>270</v>
      </c>
      <c r="C6" s="6" t="s">
        <v>265</v>
      </c>
      <c r="D6" s="6" t="s">
        <v>309</v>
      </c>
      <c r="E6" s="6" t="s">
        <v>310</v>
      </c>
      <c r="F6" s="7" t="s">
        <v>300</v>
      </c>
      <c r="G6" s="8" t="s">
        <v>301</v>
      </c>
      <c r="H6" s="29" t="s">
        <v>311</v>
      </c>
    </row>
    <row r="7" spans="1:15" x14ac:dyDescent="0.25">
      <c r="A7" s="9" t="s">
        <v>273</v>
      </c>
      <c r="B7" s="9" t="s">
        <v>298</v>
      </c>
      <c r="C7" s="9" t="s">
        <v>299</v>
      </c>
      <c r="D7" s="9" t="s">
        <v>271</v>
      </c>
      <c r="E7" s="9" t="s">
        <v>266</v>
      </c>
      <c r="F7" s="10" t="s">
        <v>267</v>
      </c>
      <c r="G7" s="10" t="s">
        <v>268</v>
      </c>
      <c r="H7" s="20" t="s">
        <v>269</v>
      </c>
    </row>
    <row r="8" spans="1:15" hidden="1" x14ac:dyDescent="0.25">
      <c r="A8" s="34"/>
      <c r="B8" s="34"/>
      <c r="C8" s="36">
        <f>+C10+C29</f>
        <v>747569005</v>
      </c>
      <c r="D8" s="36">
        <f>+D10+D29</f>
        <v>860021146</v>
      </c>
      <c r="E8" s="36">
        <f>+E10+E29</f>
        <v>330227392.22000003</v>
      </c>
      <c r="F8" s="35"/>
      <c r="G8" s="35"/>
      <c r="H8" s="36">
        <f>+H10+H29</f>
        <v>-99783180.780000001</v>
      </c>
      <c r="I8" s="84">
        <f>+H9-H8</f>
        <v>0</v>
      </c>
    </row>
    <row r="9" spans="1:15" ht="18.75" x14ac:dyDescent="0.25">
      <c r="A9" s="11" t="s">
        <v>0</v>
      </c>
      <c r="B9" s="48" t="s">
        <v>1</v>
      </c>
      <c r="C9" s="49">
        <v>747569005</v>
      </c>
      <c r="D9" s="49">
        <f>+D10+D29</f>
        <v>860021146</v>
      </c>
      <c r="E9" s="49">
        <f>+E10+E29</f>
        <v>330227392.22000003</v>
      </c>
      <c r="F9" s="50">
        <f>+E9/D9</f>
        <v>0.38397589844843188</v>
      </c>
      <c r="G9" s="50">
        <f>+E9/$E$9</f>
        <v>1</v>
      </c>
      <c r="H9" s="49">
        <f>+H10+H29</f>
        <v>-99783180.780000001</v>
      </c>
      <c r="I9" s="84">
        <f>+E9-D9*50%</f>
        <v>-99783180.779999971</v>
      </c>
    </row>
    <row r="10" spans="1:15" ht="18.75" x14ac:dyDescent="0.25">
      <c r="A10" s="16"/>
      <c r="B10" s="51" t="s">
        <v>274</v>
      </c>
      <c r="C10" s="52">
        <f>+C11+C17+C21+C22+C23+C24+C25+C26+C28+C27</f>
        <v>484559168</v>
      </c>
      <c r="D10" s="52">
        <f>+D11+D17+D21+D22+D23+D24+D25+D26+D28+D27</f>
        <v>510132751</v>
      </c>
      <c r="E10" s="52">
        <f>+E11+E17+E21+E22+E23+E24+E25+E26+E28+E27</f>
        <v>244187395.96000001</v>
      </c>
      <c r="F10" s="53">
        <f>+E10/D10</f>
        <v>0.47867421858589904</v>
      </c>
      <c r="G10" s="53">
        <f>+E10/$E$9</f>
        <v>0.73945227353314313</v>
      </c>
      <c r="H10" s="52">
        <f>+H11+H17+H21+H22+H23+H24+H25+H26+H28+H27</f>
        <v>-10878979.540000003</v>
      </c>
      <c r="I10" s="84">
        <f>+E10-D10*50%</f>
        <v>-10878979.539999992</v>
      </c>
    </row>
    <row r="11" spans="1:15" ht="18.75" x14ac:dyDescent="0.25">
      <c r="A11" s="16"/>
      <c r="B11" s="54" t="s">
        <v>275</v>
      </c>
      <c r="C11" s="31">
        <f>+C12+C15+C16</f>
        <v>176172645</v>
      </c>
      <c r="D11" s="31">
        <f t="shared" ref="D11:E11" si="0">+D12+D15+D16</f>
        <v>180011564</v>
      </c>
      <c r="E11" s="31">
        <f t="shared" si="0"/>
        <v>90065891.24000001</v>
      </c>
      <c r="F11" s="32">
        <f>+E11/D11</f>
        <v>0.50033391876979638</v>
      </c>
      <c r="G11" s="32">
        <f>+E11/$E$9</f>
        <v>0.2727390076108448</v>
      </c>
      <c r="H11" s="31">
        <f t="shared" ref="H11" si="1">+H12+H15+H16</f>
        <v>60109.239999998361</v>
      </c>
      <c r="I11" s="84">
        <f t="shared" ref="I11:I28" si="2">+E11-D11*50%</f>
        <v>60109.240000009537</v>
      </c>
    </row>
    <row r="12" spans="1:15" ht="31.5" x14ac:dyDescent="0.25">
      <c r="A12" s="16"/>
      <c r="B12" s="54" t="s">
        <v>276</v>
      </c>
      <c r="C12" s="31">
        <f>+C13+C14</f>
        <v>160666500</v>
      </c>
      <c r="D12" s="31">
        <f t="shared" ref="D12:E12" si="3">+D13+D14</f>
        <v>160666500</v>
      </c>
      <c r="E12" s="31">
        <f t="shared" si="3"/>
        <v>75758689.25</v>
      </c>
      <c r="F12" s="32">
        <f>+E12/D12</f>
        <v>0.47152760065103799</v>
      </c>
      <c r="G12" s="32">
        <f>+E12/$E$9</f>
        <v>0.22941370411673476</v>
      </c>
      <c r="H12" s="31">
        <f t="shared" ref="H12" si="4">+H13+H14</f>
        <v>-4574560.75</v>
      </c>
      <c r="I12" s="84">
        <f t="shared" si="2"/>
        <v>-4574560.75</v>
      </c>
    </row>
    <row r="13" spans="1:15" ht="16.5" customHeight="1" x14ac:dyDescent="0.25">
      <c r="A13" s="16"/>
      <c r="B13" s="55" t="s">
        <v>277</v>
      </c>
      <c r="C13" s="56">
        <f>+C246</f>
        <v>40537200</v>
      </c>
      <c r="D13" s="56">
        <f t="shared" ref="D13:E13" si="5">+D246</f>
        <v>40537200</v>
      </c>
      <c r="E13" s="56">
        <f t="shared" si="5"/>
        <v>16925897</v>
      </c>
      <c r="F13" s="57">
        <f t="shared" ref="F13:F14" si="6">+E13/D13</f>
        <v>0.41753986461817788</v>
      </c>
      <c r="G13" s="57">
        <f t="shared" ref="G13:G14" si="7">+E13/$E$9</f>
        <v>5.1255278631531079E-2</v>
      </c>
      <c r="H13" s="56">
        <f t="shared" ref="H13" si="8">+H246</f>
        <v>-3342703</v>
      </c>
      <c r="I13" s="84">
        <f t="shared" si="2"/>
        <v>-3342703</v>
      </c>
    </row>
    <row r="14" spans="1:15" ht="16.5" customHeight="1" x14ac:dyDescent="0.25">
      <c r="A14" s="16"/>
      <c r="B14" s="55" t="s">
        <v>278</v>
      </c>
      <c r="C14" s="56">
        <f>+C247</f>
        <v>120129300</v>
      </c>
      <c r="D14" s="56">
        <f t="shared" ref="D14:E14" si="9">+D247</f>
        <v>120129300</v>
      </c>
      <c r="E14" s="56">
        <f t="shared" si="9"/>
        <v>58832792.25</v>
      </c>
      <c r="F14" s="57">
        <f t="shared" si="6"/>
        <v>0.4897455679005871</v>
      </c>
      <c r="G14" s="57">
        <f t="shared" si="7"/>
        <v>0.17815842548520366</v>
      </c>
      <c r="H14" s="56">
        <f t="shared" ref="H14" si="10">+H247</f>
        <v>-1231857.75</v>
      </c>
      <c r="I14" s="84">
        <f t="shared" si="2"/>
        <v>-1231857.75</v>
      </c>
    </row>
    <row r="15" spans="1:15" ht="31.5" x14ac:dyDescent="0.25">
      <c r="A15" s="16"/>
      <c r="B15" s="54" t="s">
        <v>279</v>
      </c>
      <c r="C15" s="31">
        <f>+C57+C58+C61+C62+C64+C75+C76+C77+C78+C79+C80+C81+C88+C89+C98+C110+C111+C114+C118+C119+C124+C134+C136+C139+C142+C143+C144+C155+C167+C174+C176+C177+C183+C184+C185+C191+C192+C193+C197+C201+C202+C205+C209+C210+C216+C217+C220+C225+C227+C228+C232+C240+C241+C242+C243+C260+C266+C278+C284+C285+C288+C289+C292+C295+C296+C302+C303+C306+C307+C308+C321+C329+C332+C334+C337+C338+C343+C346+C347+C350+C352+C354+C355+C356+C364+C365+C366+C370+C385+C386+C387+C390+C400+C401+C406+C407+C417+C428+C429+C373</f>
        <v>8113599</v>
      </c>
      <c r="D15" s="31">
        <f>+D57+D58+D61+D62+D64+D75+D76+D77+D78+D79+D80+D81+D88+D89+D98+D110+D111+D114+D117+D118+D119+D124+D125+D128+D134+D136+D139+D140+D142+D143+D144+D152+D155+D157+D166+D167+D169+D174+D176+D177+D183+D184+D185+D191+D192+D193+D197+D201+D202+D205+D208+D209+D210+D220+D225+D226+D227+D228+D232+D235+D236+D240+D241+D242+D243+D260+D266+D278+D284+D285+D288+D289+D292+D295+D296+D302+D303+D306+D307+D308+D318+D321+D329+D332+D333+D334+D337+D338+D343+D346+D347+D350+D351+D352+D353+D354+D355+D356+D360+D361+D364+D365+D366+D370+D373+D385+D386+D387+D390+D391+D392+D395+D396+D397+D400+D401+D406+D407+D417+D428+D429+D312</f>
        <v>11952518</v>
      </c>
      <c r="E15" s="31">
        <f>+E57+E58+E61+E62+E64+E75+E76+E77+E78+E79+E80+E81+E88+E89+E98+E110+E111+E114+E117+E118+E119+E124+E125+E128+E134+E136+E139+E140+E142+E143+E144+E152+E155+E157+E166+E167+E169+E174+E176+E177+E183+E184+E185+E191+E192+E193+E197+E201+E202+E205+E208+E209+E210+E220+E225+E226+E227+E228+E232+E235+E236+E240+E241+E242+E243+E260+E266+E278+E284+E285+E288+E289+E292+E295+E296+E302+E303+E306+E307+E308+E318+E321+E329+E332+E333+E334+E337+E338+E343+E346+E347+E350+E351+E352+E353+E354+E355+E356+E360+E361+E364+E365+E366+E370+E373+E385+E386+E387+E390+E391+E392+E395+E396+E397+E400+E401+E406+E407+E417+E428+E429+E312+E216+E217</f>
        <v>11781597.570000004</v>
      </c>
      <c r="F15" s="32">
        <f>+E15/D15</f>
        <v>0.98570004830781299</v>
      </c>
      <c r="G15" s="32">
        <f>+E15/$E$9</f>
        <v>3.5677226806645444E-2</v>
      </c>
      <c r="H15" s="31">
        <f>+H57+H58+H61+H62+H64+H75+H76+H77+H78+H79+H80+H81+H88+H89+H98+H110+H111+H114+H117+H118+H119+H124+H125+H128+H134+H136+H139+H140+H142+H143+H144+H152+H155+H157+H166+H167+H169+H174+H176+H177+H183+H184+H185+H191+H192+H193+H197+H201+H202+H205+H208+H209+H210+H220+H225+H226+H227+H228+H232+H235+H236+H240+H241+H242+H243+H260+H266+H278+H284+H285+H288+H289+H292+H295+H296+H302+H303+H306+H307+H308+H318+H321+H329+H332+H333+H334+H337+H338+H343+H346+H347+H350+H351+H352+H353+H354+H355+H356+H360+H361+H364+H365+H366+H370+H373+H385+H386+H387+H390+H391+H392+H395+H396+H397+H400+H401+H406+H407+H417+H428+H429+H312+H216+H217</f>
        <v>5805338.5699999984</v>
      </c>
      <c r="I15" s="84">
        <f t="shared" si="2"/>
        <v>5805338.570000004</v>
      </c>
    </row>
    <row r="16" spans="1:15" ht="31.5" customHeight="1" x14ac:dyDescent="0.25">
      <c r="A16" s="16"/>
      <c r="B16" s="54" t="s">
        <v>280</v>
      </c>
      <c r="C16" s="31">
        <f>+C56+C123+C141+C173+C175</f>
        <v>7392546</v>
      </c>
      <c r="D16" s="31">
        <f t="shared" ref="D16:E16" si="11">+D56+D123+D141+D173+D175</f>
        <v>7392546</v>
      </c>
      <c r="E16" s="31">
        <f t="shared" si="11"/>
        <v>2525604.42</v>
      </c>
      <c r="F16" s="32">
        <f>+E16/D16</f>
        <v>0.34164202968774221</v>
      </c>
      <c r="G16" s="32">
        <f>+E16/$E$9</f>
        <v>7.6480766874645664E-3</v>
      </c>
      <c r="H16" s="31">
        <f t="shared" ref="H16" si="12">+H56+H123+H141+H173+H175</f>
        <v>-1170668.58</v>
      </c>
      <c r="I16" s="84">
        <f t="shared" si="2"/>
        <v>-1170668.58</v>
      </c>
    </row>
    <row r="17" spans="1:9" ht="15.75" customHeight="1" x14ac:dyDescent="0.25">
      <c r="A17" s="16"/>
      <c r="B17" s="54" t="s">
        <v>281</v>
      </c>
      <c r="C17" s="31">
        <f>+C18+C19+C20</f>
        <v>165285891</v>
      </c>
      <c r="D17" s="31">
        <f t="shared" ref="D17:E17" si="13">+D18+D19+D20</f>
        <v>163138228</v>
      </c>
      <c r="E17" s="31">
        <f t="shared" si="13"/>
        <v>84452678</v>
      </c>
      <c r="F17" s="32">
        <f>+E17/D17</f>
        <v>0.51767558735528252</v>
      </c>
      <c r="G17" s="32">
        <f>+E17/$E$9</f>
        <v>0.25574098330321726</v>
      </c>
      <c r="H17" s="31">
        <f t="shared" ref="H17" si="14">+H18+H19+H20</f>
        <v>2883564</v>
      </c>
      <c r="I17" s="84">
        <f t="shared" si="2"/>
        <v>2883564</v>
      </c>
    </row>
    <row r="18" spans="1:9" ht="16.5" customHeight="1" x14ac:dyDescent="0.25">
      <c r="A18" s="16"/>
      <c r="B18" s="55" t="s">
        <v>282</v>
      </c>
      <c r="C18" s="56">
        <f>+C251</f>
        <v>26794489</v>
      </c>
      <c r="D18" s="56">
        <f t="shared" ref="D18:E18" si="15">+D251</f>
        <v>24990942</v>
      </c>
      <c r="E18" s="56">
        <f t="shared" si="15"/>
        <v>15379040</v>
      </c>
      <c r="F18" s="57">
        <f t="shared" ref="F18:F19" si="16">+E18/D18</f>
        <v>0.61538456613600234</v>
      </c>
      <c r="G18" s="57">
        <f t="shared" ref="G18:G19" si="17">+E18/$E$9</f>
        <v>4.6571060918393969E-2</v>
      </c>
      <c r="H18" s="56">
        <f t="shared" ref="H18" si="18">+H251</f>
        <v>2883569</v>
      </c>
      <c r="I18" s="84">
        <f t="shared" si="2"/>
        <v>2883569</v>
      </c>
    </row>
    <row r="19" spans="1:9" ht="16.5" customHeight="1" x14ac:dyDescent="0.25">
      <c r="A19" s="16"/>
      <c r="B19" s="55" t="s">
        <v>283</v>
      </c>
      <c r="C19" s="56">
        <f>+C257</f>
        <v>83425481</v>
      </c>
      <c r="D19" s="56">
        <f t="shared" ref="D19:E19" si="19">+D257</f>
        <v>83425481</v>
      </c>
      <c r="E19" s="56">
        <f t="shared" si="19"/>
        <v>41712738</v>
      </c>
      <c r="F19" s="57">
        <f t="shared" si="16"/>
        <v>0.49999997003313651</v>
      </c>
      <c r="G19" s="57">
        <f t="shared" si="17"/>
        <v>0.12631519668789515</v>
      </c>
      <c r="H19" s="56">
        <f t="shared" ref="H19" si="20">+H257</f>
        <v>-2.5</v>
      </c>
      <c r="I19" s="84">
        <f t="shared" si="2"/>
        <v>-2.5</v>
      </c>
    </row>
    <row r="20" spans="1:9" ht="16.5" customHeight="1" x14ac:dyDescent="0.25">
      <c r="A20" s="16"/>
      <c r="B20" s="55" t="s">
        <v>284</v>
      </c>
      <c r="C20" s="56">
        <f>+C263</f>
        <v>55065921</v>
      </c>
      <c r="D20" s="56">
        <f t="shared" ref="D20:E20" si="21">+D263</f>
        <v>54721805</v>
      </c>
      <c r="E20" s="56">
        <f t="shared" si="21"/>
        <v>27360900</v>
      </c>
      <c r="F20" s="57">
        <f t="shared" ref="F20" si="22">+E20/D20</f>
        <v>0.4999999543143725</v>
      </c>
      <c r="G20" s="57">
        <f t="shared" ref="G20" si="23">+E20/$E$9</f>
        <v>8.285472569692813E-2</v>
      </c>
      <c r="H20" s="56">
        <f t="shared" ref="H20" si="24">+H263</f>
        <v>-2.5</v>
      </c>
      <c r="I20" s="84">
        <f t="shared" si="2"/>
        <v>-2.5</v>
      </c>
    </row>
    <row r="21" spans="1:9" ht="16.5" customHeight="1" x14ac:dyDescent="0.25">
      <c r="A21" s="17"/>
      <c r="B21" s="58" t="s">
        <v>285</v>
      </c>
      <c r="C21" s="33">
        <f>+C424+C204</f>
        <v>346000</v>
      </c>
      <c r="D21" s="33">
        <f>+D424+D204</f>
        <v>346000</v>
      </c>
      <c r="E21" s="33">
        <f>+E424+E204</f>
        <v>25086</v>
      </c>
      <c r="F21" s="32">
        <f t="shared" ref="F21:F30" si="25">+E21/D21</f>
        <v>7.2502890173410411E-2</v>
      </c>
      <c r="G21" s="32">
        <f t="shared" ref="G21:G30" si="26">+E21/$E$9</f>
        <v>7.5965836241978111E-5</v>
      </c>
      <c r="H21" s="33">
        <f>+H424+H204</f>
        <v>-147914</v>
      </c>
      <c r="I21" s="84">
        <f t="shared" si="2"/>
        <v>-147914</v>
      </c>
    </row>
    <row r="22" spans="1:9" ht="16.5" customHeight="1" x14ac:dyDescent="0.25">
      <c r="A22" s="17"/>
      <c r="B22" s="58" t="s">
        <v>333</v>
      </c>
      <c r="C22" s="33">
        <f>+C126+C377+C402</f>
        <v>158243</v>
      </c>
      <c r="D22" s="33">
        <f>+D126+D377+D402</f>
        <v>8873192</v>
      </c>
      <c r="E22" s="33">
        <f>+E126+E377+E402</f>
        <v>8699949</v>
      </c>
      <c r="F22" s="32">
        <f t="shared" si="25"/>
        <v>0.98047568451127842</v>
      </c>
      <c r="G22" s="32">
        <f t="shared" si="26"/>
        <v>2.6345328113193067E-2</v>
      </c>
      <c r="H22" s="33">
        <f>+H126+H377+H402</f>
        <v>4263353</v>
      </c>
      <c r="I22" s="84">
        <f t="shared" si="2"/>
        <v>4263353</v>
      </c>
    </row>
    <row r="23" spans="1:9" ht="16.5" customHeight="1" x14ac:dyDescent="0.25">
      <c r="A23" s="17"/>
      <c r="B23" s="58" t="s">
        <v>286</v>
      </c>
      <c r="C23" s="33">
        <f>+C99+C100+C101+C112+C113+C168+C211+C212+C213+C221+C222+C268+C269+C279+C280+C357+C358</f>
        <v>89707521</v>
      </c>
      <c r="D23" s="33">
        <f>+D99+D100+D101+D112+D113+D168+D211+D212+D213+D221+D222+D268+D269+D279+D280+D357+D358+D267</f>
        <v>83720637</v>
      </c>
      <c r="E23" s="33">
        <f>+E99+E100+E101+E112+E113+E168+E211+E212+E213+E221+E222+E268+E269+E279+E280+E357+E358+E267</f>
        <v>29598593.190000001</v>
      </c>
      <c r="F23" s="32">
        <f t="shared" si="25"/>
        <v>0.35353999026548261</v>
      </c>
      <c r="G23" s="32">
        <f t="shared" si="26"/>
        <v>8.9630944880190896E-2</v>
      </c>
      <c r="H23" s="33">
        <f>+H99+H100+H101+H112+H113+H168+H211+H212+H213+H221+H222+H268+H269+H279+H280+H357+H358+H267</f>
        <v>-12261725.310000001</v>
      </c>
      <c r="I23" s="84">
        <f t="shared" si="2"/>
        <v>-12261725.309999999</v>
      </c>
    </row>
    <row r="24" spans="1:9" ht="16.5" customHeight="1" x14ac:dyDescent="0.25">
      <c r="A24" s="17"/>
      <c r="B24" s="58" t="s">
        <v>287</v>
      </c>
      <c r="C24" s="33">
        <f>+C84+C158+C159+C297</f>
        <v>1626506</v>
      </c>
      <c r="D24" s="33">
        <f>+D84+D158+D159+D297</f>
        <v>1648768</v>
      </c>
      <c r="E24" s="33">
        <f>+E84+E158+E159+E297</f>
        <v>789602.82000000007</v>
      </c>
      <c r="F24" s="32">
        <f t="shared" si="25"/>
        <v>0.47890474584659581</v>
      </c>
      <c r="G24" s="32">
        <f t="shared" si="26"/>
        <v>2.3910881974138613E-3</v>
      </c>
      <c r="H24" s="33">
        <f>+H84+H158+H159+H297</f>
        <v>-34781.179999999993</v>
      </c>
      <c r="I24" s="84">
        <f t="shared" si="2"/>
        <v>-34781.179999999935</v>
      </c>
    </row>
    <row r="25" spans="1:9" ht="16.5" customHeight="1" x14ac:dyDescent="0.25">
      <c r="A25" s="17"/>
      <c r="B25" s="58" t="s">
        <v>288</v>
      </c>
      <c r="C25" s="33">
        <f>+C85</f>
        <v>280000</v>
      </c>
      <c r="D25" s="33">
        <f t="shared" ref="D25:E25" si="27">+D85</f>
        <v>280000</v>
      </c>
      <c r="E25" s="33">
        <f t="shared" si="27"/>
        <v>35464.239999999998</v>
      </c>
      <c r="F25" s="32">
        <f t="shared" si="25"/>
        <v>0.12665799999999999</v>
      </c>
      <c r="G25" s="32">
        <f t="shared" si="26"/>
        <v>1.073933926606956E-4</v>
      </c>
      <c r="H25" s="33">
        <f t="shared" ref="H25" si="28">+H85</f>
        <v>-104535.76000000001</v>
      </c>
      <c r="I25" s="84">
        <f t="shared" si="2"/>
        <v>-104535.76000000001</v>
      </c>
    </row>
    <row r="26" spans="1:9" ht="30" customHeight="1" x14ac:dyDescent="0.25">
      <c r="A26" s="17"/>
      <c r="B26" s="58" t="s">
        <v>289</v>
      </c>
      <c r="C26" s="33">
        <f>+C156</f>
        <v>108362</v>
      </c>
      <c r="D26" s="33">
        <f t="shared" ref="D26:E26" si="29">+D156</f>
        <v>108362</v>
      </c>
      <c r="E26" s="33">
        <f t="shared" si="29"/>
        <v>107001.26</v>
      </c>
      <c r="F26" s="32">
        <f t="shared" si="25"/>
        <v>0.98744264594599573</v>
      </c>
      <c r="G26" s="32">
        <f t="shared" si="26"/>
        <v>3.2402296878120558E-4</v>
      </c>
      <c r="H26" s="33">
        <f t="shared" ref="H26" si="30">+H156</f>
        <v>52820.259999999995</v>
      </c>
      <c r="I26" s="84">
        <f t="shared" si="2"/>
        <v>52820.259999999995</v>
      </c>
    </row>
    <row r="27" spans="1:9" ht="18" customHeight="1" x14ac:dyDescent="0.25">
      <c r="A27" s="74"/>
      <c r="B27" s="54" t="s">
        <v>315</v>
      </c>
      <c r="C27" s="75">
        <f>+C127</f>
        <v>0</v>
      </c>
      <c r="D27" s="75">
        <f t="shared" ref="D27:E27" si="31">+D127</f>
        <v>216000</v>
      </c>
      <c r="E27" s="75">
        <f t="shared" si="31"/>
        <v>0</v>
      </c>
      <c r="F27" s="32">
        <f t="shared" ref="F27" si="32">+E27/D27</f>
        <v>0</v>
      </c>
      <c r="G27" s="32">
        <f t="shared" ref="G27" si="33">+E27/$E$9</f>
        <v>0</v>
      </c>
      <c r="H27" s="75">
        <f t="shared" ref="H27" si="34">+H127</f>
        <v>-108000</v>
      </c>
      <c r="I27" s="84">
        <f t="shared" si="2"/>
        <v>-108000</v>
      </c>
    </row>
    <row r="28" spans="1:9" ht="29.25" customHeight="1" x14ac:dyDescent="0.25">
      <c r="A28" s="17"/>
      <c r="B28" s="58" t="s">
        <v>316</v>
      </c>
      <c r="C28" s="33">
        <f>+C53+C63+C82+C83+C92+C135+C188+C194+C203+C324+C328+C339+C359+C382</f>
        <v>50874000</v>
      </c>
      <c r="D28" s="33">
        <f>+D53+D63+D82+D83+D92+D135+D188+D194+D203+D324+D328+D339+D359+D382</f>
        <v>71790000</v>
      </c>
      <c r="E28" s="33">
        <f>+E53+E63+E82+E83+E92+E135+E188+E194+E203+E324+E328+E339+E359+E382</f>
        <v>30413130.210000001</v>
      </c>
      <c r="F28" s="32">
        <f t="shared" si="25"/>
        <v>0.42364020351023823</v>
      </c>
      <c r="G28" s="32">
        <f t="shared" si="26"/>
        <v>9.2097539230599434E-2</v>
      </c>
      <c r="H28" s="33">
        <f>+H53+H63+H82+H83+H92+H135+H188+H194+H203+H324+H328+H339+H359+H382</f>
        <v>-5481869.790000001</v>
      </c>
      <c r="I28" s="84">
        <f t="shared" si="2"/>
        <v>-5481869.7899999991</v>
      </c>
    </row>
    <row r="29" spans="1:9" ht="18.75" x14ac:dyDescent="0.25">
      <c r="A29" s="17"/>
      <c r="B29" s="59" t="s">
        <v>290</v>
      </c>
      <c r="C29" s="60">
        <f>+C30+C33+C34+C35+C36+C37+C38+C40+C39</f>
        <v>263009837</v>
      </c>
      <c r="D29" s="60">
        <f t="shared" ref="D29:E29" si="35">+D30+D33+D34+D35+D36+D37+D38+D40+D39</f>
        <v>349888395</v>
      </c>
      <c r="E29" s="60">
        <f t="shared" si="35"/>
        <v>86039996.25999999</v>
      </c>
      <c r="F29" s="53">
        <f t="shared" si="25"/>
        <v>0.24590697345077703</v>
      </c>
      <c r="G29" s="53">
        <f t="shared" si="26"/>
        <v>0.26054772646685675</v>
      </c>
      <c r="H29" s="60">
        <f t="shared" ref="H29" si="36">+H30+H33+H34+H35+H36+H37+H38+H40+H39</f>
        <v>-88904201.239999995</v>
      </c>
      <c r="I29" s="84">
        <f>+E29-D29*50%</f>
        <v>-88904201.24000001</v>
      </c>
    </row>
    <row r="30" spans="1:9" ht="18.75" x14ac:dyDescent="0.25">
      <c r="A30" s="17"/>
      <c r="B30" s="58" t="s">
        <v>275</v>
      </c>
      <c r="C30" s="33">
        <f>+C31+C32</f>
        <v>17833729</v>
      </c>
      <c r="D30" s="33">
        <f t="shared" ref="D30:E30" si="37">+D31+D32</f>
        <v>17679597</v>
      </c>
      <c r="E30" s="33">
        <f t="shared" si="37"/>
        <v>2817678.96</v>
      </c>
      <c r="F30" s="32">
        <f t="shared" si="25"/>
        <v>0.15937461470417</v>
      </c>
      <c r="G30" s="32">
        <f t="shared" si="26"/>
        <v>8.5325415952255124E-3</v>
      </c>
      <c r="H30" s="33">
        <f t="shared" ref="H30" si="38">+H31+H32</f>
        <v>-6022119.54</v>
      </c>
      <c r="I30" s="84">
        <f t="shared" ref="I30:I40" si="39">+E30-D30*50%</f>
        <v>-6022119.54</v>
      </c>
    </row>
    <row r="31" spans="1:9" ht="31.5" x14ac:dyDescent="0.25">
      <c r="A31" s="17"/>
      <c r="B31" s="61" t="s">
        <v>291</v>
      </c>
      <c r="C31" s="62">
        <f>+C274+C275+C410+C414+C420</f>
        <v>2092822</v>
      </c>
      <c r="D31" s="62">
        <f>+D274+D275+D410+D414+D420</f>
        <v>1938690</v>
      </c>
      <c r="E31" s="62">
        <f>+E274+E275+E410+E414+E420</f>
        <v>561752.75</v>
      </c>
      <c r="F31" s="57">
        <f t="shared" ref="F31" si="40">+E31/D31</f>
        <v>0.28975893515724538</v>
      </c>
      <c r="G31" s="57">
        <f t="shared" ref="G31" si="41">+E31/$E$9</f>
        <v>1.701108882045E-3</v>
      </c>
      <c r="H31" s="62">
        <f>+H274+H275+H410+H414+H420</f>
        <v>-407592.25</v>
      </c>
      <c r="I31" s="84">
        <f t="shared" si="39"/>
        <v>-407592.25</v>
      </c>
    </row>
    <row r="32" spans="1:9" ht="15.75" customHeight="1" x14ac:dyDescent="0.25">
      <c r="A32" s="17"/>
      <c r="B32" s="61" t="s">
        <v>297</v>
      </c>
      <c r="C32" s="62">
        <f>+C179+C146+C299</f>
        <v>15740907</v>
      </c>
      <c r="D32" s="62">
        <f>+D179+D146+D299</f>
        <v>15740907</v>
      </c>
      <c r="E32" s="62">
        <f>+E179+E146+E299</f>
        <v>2255926.21</v>
      </c>
      <c r="F32" s="57">
        <f t="shared" ref="F32" si="42">+E32/D32</f>
        <v>0.14331615135010961</v>
      </c>
      <c r="G32" s="57">
        <f t="shared" ref="G32" si="43">+E32/$E$9</f>
        <v>6.8314327131805122E-3</v>
      </c>
      <c r="H32" s="62">
        <f>+H179+H146+H299</f>
        <v>-5614527.29</v>
      </c>
      <c r="I32" s="84">
        <f t="shared" si="39"/>
        <v>-5614527.29</v>
      </c>
    </row>
    <row r="33" spans="1:11" ht="16.5" customHeight="1" x14ac:dyDescent="0.25">
      <c r="A33" s="16"/>
      <c r="B33" s="54" t="s">
        <v>292</v>
      </c>
      <c r="C33" s="31">
        <f>+C147</f>
        <v>12159825</v>
      </c>
      <c r="D33" s="31">
        <f>+D147</f>
        <v>12159825</v>
      </c>
      <c r="E33" s="31">
        <f t="shared" ref="E33" si="44">+E147</f>
        <v>0</v>
      </c>
      <c r="F33" s="32">
        <f t="shared" ref="F33:F40" si="45">+E33/D33</f>
        <v>0</v>
      </c>
      <c r="G33" s="32">
        <f t="shared" ref="G33:G40" si="46">+E33/$E$9</f>
        <v>0</v>
      </c>
      <c r="H33" s="31">
        <f t="shared" ref="H33" si="47">+H147</f>
        <v>-6079912.5</v>
      </c>
      <c r="I33" s="84">
        <f t="shared" si="39"/>
        <v>-6079912.5</v>
      </c>
    </row>
    <row r="34" spans="1:11" ht="15" customHeight="1" x14ac:dyDescent="0.25">
      <c r="A34" s="16"/>
      <c r="B34" s="54" t="s">
        <v>293</v>
      </c>
      <c r="C34" s="33">
        <f>+C66+C67+C71+C103+C104+C105+C106+C271+C272+C273</f>
        <v>198073260</v>
      </c>
      <c r="D34" s="33">
        <f>+D66+D67+D71+D103+D104+D105+D106+D271+D272+D273</f>
        <v>266027298</v>
      </c>
      <c r="E34" s="33">
        <f>+E66+E67+E71+E103+E104+E105+E106+E271+E272+E273</f>
        <v>65091446.649999999</v>
      </c>
      <c r="F34" s="32">
        <f t="shared" si="45"/>
        <v>0.24467957664254439</v>
      </c>
      <c r="G34" s="32">
        <f t="shared" si="46"/>
        <v>0.19711098528929902</v>
      </c>
      <c r="H34" s="33">
        <f>+H66+H67+H71+H103+H104+H105+H106+H271+H272+H273</f>
        <v>-67922202.349999994</v>
      </c>
      <c r="I34" s="84">
        <f t="shared" si="39"/>
        <v>-67922202.349999994</v>
      </c>
    </row>
    <row r="35" spans="1:11" ht="30" customHeight="1" x14ac:dyDescent="0.25">
      <c r="A35" s="16"/>
      <c r="B35" s="54" t="s">
        <v>294</v>
      </c>
      <c r="C35" s="33">
        <f>+C162</f>
        <v>46631</v>
      </c>
      <c r="D35" s="33">
        <f t="shared" ref="D35:E35" si="48">+D162</f>
        <v>46631</v>
      </c>
      <c r="E35" s="33">
        <f t="shared" si="48"/>
        <v>0</v>
      </c>
      <c r="F35" s="32">
        <f t="shared" si="45"/>
        <v>0</v>
      </c>
      <c r="G35" s="32">
        <f t="shared" si="46"/>
        <v>0</v>
      </c>
      <c r="H35" s="33">
        <f t="shared" ref="H35" si="49">+H162</f>
        <v>-23315.5</v>
      </c>
      <c r="I35" s="84">
        <f t="shared" si="39"/>
        <v>-23315.5</v>
      </c>
    </row>
    <row r="36" spans="1:11" ht="15.75" customHeight="1" x14ac:dyDescent="0.25">
      <c r="A36" s="16"/>
      <c r="B36" s="54" t="s">
        <v>295</v>
      </c>
      <c r="C36" s="31">
        <f>+C148+C149+C161+C314</f>
        <v>5548316</v>
      </c>
      <c r="D36" s="31">
        <f>+D148+D149+D161+D314+D413</f>
        <v>7788881</v>
      </c>
      <c r="E36" s="31">
        <f>+E148+E149+E161+E314+E413</f>
        <v>4257565</v>
      </c>
      <c r="F36" s="32">
        <f t="shared" si="45"/>
        <v>0.54662088174154921</v>
      </c>
      <c r="G36" s="32">
        <f t="shared" si="46"/>
        <v>1.2892828094537892E-2</v>
      </c>
      <c r="H36" s="31">
        <f>+H148+H149+H161+H314+H413</f>
        <v>363124.5</v>
      </c>
      <c r="I36" s="84">
        <f t="shared" si="39"/>
        <v>363124.5</v>
      </c>
      <c r="K36" s="62">
        <f>+K279+K280+K415+K419+K425</f>
        <v>0</v>
      </c>
    </row>
    <row r="37" spans="1:11" ht="15.75" customHeight="1" x14ac:dyDescent="0.25">
      <c r="A37" s="16"/>
      <c r="B37" s="54" t="s">
        <v>334</v>
      </c>
      <c r="C37" s="31">
        <f>+C69+C379</f>
        <v>2902326</v>
      </c>
      <c r="D37" s="31">
        <f>+D69+D379+D130+D68</f>
        <v>12421413</v>
      </c>
      <c r="E37" s="31">
        <f>+E69+E379+E130+E68</f>
        <v>7691708.3499999996</v>
      </c>
      <c r="F37" s="32">
        <f t="shared" si="45"/>
        <v>0.61922974061002556</v>
      </c>
      <c r="G37" s="32">
        <f t="shared" si="46"/>
        <v>2.3292157256523786E-2</v>
      </c>
      <c r="H37" s="31">
        <f>+H69+H379+H130+H68</f>
        <v>1481001.85</v>
      </c>
      <c r="I37" s="84">
        <f t="shared" si="39"/>
        <v>1481001.8499999996</v>
      </c>
      <c r="K37" s="62">
        <f>+K184+K151+K304</f>
        <v>0</v>
      </c>
    </row>
    <row r="38" spans="1:11" ht="15.75" customHeight="1" x14ac:dyDescent="0.25">
      <c r="A38" s="16"/>
      <c r="B38" s="54" t="s">
        <v>296</v>
      </c>
      <c r="C38" s="31">
        <f>+C131+C315</f>
        <v>13838750</v>
      </c>
      <c r="D38" s="31">
        <f>+D131+D315</f>
        <v>13838750</v>
      </c>
      <c r="E38" s="31">
        <f>+E131+E315</f>
        <v>1854955</v>
      </c>
      <c r="F38" s="32">
        <f t="shared" si="45"/>
        <v>0.1340406467347123</v>
      </c>
      <c r="G38" s="32">
        <f t="shared" si="46"/>
        <v>5.6172051250194732E-3</v>
      </c>
      <c r="H38" s="31">
        <f>+H131+H315</f>
        <v>-5064420</v>
      </c>
      <c r="I38" s="84">
        <f t="shared" si="39"/>
        <v>-5064420</v>
      </c>
    </row>
    <row r="39" spans="1:11" ht="33.75" customHeight="1" x14ac:dyDescent="0.25">
      <c r="A39" s="74"/>
      <c r="B39" s="54" t="s">
        <v>323</v>
      </c>
      <c r="C39" s="75">
        <f>+C254</f>
        <v>0</v>
      </c>
      <c r="D39" s="75">
        <f t="shared" ref="D39:E39" si="50">+D254</f>
        <v>0</v>
      </c>
      <c r="E39" s="75">
        <f t="shared" si="50"/>
        <v>3150200</v>
      </c>
      <c r="F39" s="85" t="s">
        <v>307</v>
      </c>
      <c r="G39" s="32">
        <f t="shared" ref="G39" si="51">+E39/$E$9</f>
        <v>9.5394872570150474E-3</v>
      </c>
      <c r="H39" s="75">
        <f t="shared" ref="H39" si="52">+H254</f>
        <v>3150200</v>
      </c>
      <c r="I39" s="84">
        <f t="shared" si="39"/>
        <v>3150200</v>
      </c>
    </row>
    <row r="40" spans="1:11" ht="30" customHeight="1" x14ac:dyDescent="0.25">
      <c r="A40" s="16"/>
      <c r="B40" s="54" t="s">
        <v>322</v>
      </c>
      <c r="C40" s="33">
        <f>+C70+C72</f>
        <v>12607000</v>
      </c>
      <c r="D40" s="33">
        <f>+D70+D72+D94</f>
        <v>19926000</v>
      </c>
      <c r="E40" s="33">
        <f>+E70+E72+E94</f>
        <v>1176442.3</v>
      </c>
      <c r="F40" s="32">
        <f t="shared" si="45"/>
        <v>5.9040565090836099E-2</v>
      </c>
      <c r="G40" s="32">
        <f t="shared" si="46"/>
        <v>3.5625218492360716E-3</v>
      </c>
      <c r="H40" s="33">
        <f>+H70+H72+H94</f>
        <v>-8786557.6999999993</v>
      </c>
      <c r="I40" s="84">
        <f t="shared" si="39"/>
        <v>-8786557.6999999993</v>
      </c>
    </row>
    <row r="41" spans="1:11" ht="15.75" x14ac:dyDescent="0.25">
      <c r="A41" s="102" t="s">
        <v>302</v>
      </c>
      <c r="B41" s="103"/>
      <c r="C41" s="63">
        <f>+C42+C43</f>
        <v>684088005</v>
      </c>
      <c r="D41" s="63">
        <f t="shared" ref="D41:E41" si="53">+D42+D43</f>
        <v>768305146</v>
      </c>
      <c r="E41" s="63">
        <f t="shared" si="53"/>
        <v>298637819.70999998</v>
      </c>
      <c r="F41" s="64">
        <f t="shared" ref="F41:F46" si="54">+E41/D41</f>
        <v>0.38869688855370493</v>
      </c>
      <c r="G41" s="64">
        <f t="shared" ref="G41:G46" si="55">+E41/$E$9</f>
        <v>0.90433993892016429</v>
      </c>
      <c r="H41" s="63">
        <f t="shared" ref="H41" si="56">+H42+H43</f>
        <v>-85514753.289999992</v>
      </c>
      <c r="I41" s="84">
        <f>+E41-D41*50%</f>
        <v>-85514753.290000021</v>
      </c>
    </row>
    <row r="42" spans="1:11" ht="18.75" x14ac:dyDescent="0.25">
      <c r="A42" s="37"/>
      <c r="B42" s="38" t="s">
        <v>303</v>
      </c>
      <c r="C42" s="33">
        <f>+C10-C45</f>
        <v>433685168</v>
      </c>
      <c r="D42" s="33">
        <f>+D10-D45</f>
        <v>438342751</v>
      </c>
      <c r="E42" s="33">
        <f>+E10-E45</f>
        <v>213774265.75</v>
      </c>
      <c r="F42" s="32">
        <f t="shared" si="54"/>
        <v>0.48768746662814094</v>
      </c>
      <c r="G42" s="32">
        <f t="shared" si="55"/>
        <v>0.64735473430254364</v>
      </c>
      <c r="H42" s="33">
        <f>+H10-H45</f>
        <v>-5397109.7500000019</v>
      </c>
    </row>
    <row r="43" spans="1:11" ht="18.75" x14ac:dyDescent="0.25">
      <c r="A43" s="37"/>
      <c r="B43" s="39" t="s">
        <v>304</v>
      </c>
      <c r="C43" s="33">
        <f>+C29-C46</f>
        <v>250402837</v>
      </c>
      <c r="D43" s="33">
        <f t="shared" ref="D43:E43" si="57">+D29-D46</f>
        <v>329962395</v>
      </c>
      <c r="E43" s="33">
        <f t="shared" si="57"/>
        <v>84863553.959999993</v>
      </c>
      <c r="F43" s="32">
        <f t="shared" si="54"/>
        <v>0.25719159287833387</v>
      </c>
      <c r="G43" s="32">
        <f t="shared" si="55"/>
        <v>0.2569852046176207</v>
      </c>
      <c r="H43" s="33">
        <f t="shared" ref="H43" si="58">+H29-H46</f>
        <v>-80117643.539999992</v>
      </c>
    </row>
    <row r="44" spans="1:11" ht="15.75" x14ac:dyDescent="0.25">
      <c r="A44" s="19" t="s">
        <v>306</v>
      </c>
      <c r="B44" s="18"/>
      <c r="C44" s="63">
        <f>+C45+C46</f>
        <v>63481000</v>
      </c>
      <c r="D44" s="63">
        <f t="shared" ref="D44:E44" si="59">+D45+D46</f>
        <v>91716000</v>
      </c>
      <c r="E44" s="63">
        <f t="shared" si="59"/>
        <v>31589572.510000002</v>
      </c>
      <c r="F44" s="64">
        <f t="shared" si="54"/>
        <v>0.34442815332112175</v>
      </c>
      <c r="G44" s="64">
        <f t="shared" si="55"/>
        <v>9.5660061079835518E-2</v>
      </c>
      <c r="H44" s="63">
        <f t="shared" ref="H44" si="60">+H45+H46</f>
        <v>-14268427.49</v>
      </c>
      <c r="I44" s="84">
        <f>+E44-D44*50%</f>
        <v>-14268427.489999998</v>
      </c>
    </row>
    <row r="45" spans="1:11" ht="18.75" x14ac:dyDescent="0.25">
      <c r="A45" s="17"/>
      <c r="B45" s="40" t="s">
        <v>303</v>
      </c>
      <c r="C45" s="33">
        <f>+C28</f>
        <v>50874000</v>
      </c>
      <c r="D45" s="33">
        <f t="shared" ref="D45:E45" si="61">+D28</f>
        <v>71790000</v>
      </c>
      <c r="E45" s="33">
        <f t="shared" si="61"/>
        <v>30413130.210000001</v>
      </c>
      <c r="F45" s="32">
        <f t="shared" si="54"/>
        <v>0.42364020351023823</v>
      </c>
      <c r="G45" s="32">
        <f t="shared" si="55"/>
        <v>9.2097539230599434E-2</v>
      </c>
      <c r="H45" s="33">
        <f t="shared" ref="H45" si="62">+H28</f>
        <v>-5481869.790000001</v>
      </c>
    </row>
    <row r="46" spans="1:11" ht="18.75" x14ac:dyDescent="0.25">
      <c r="A46" s="17"/>
      <c r="B46" s="41" t="s">
        <v>304</v>
      </c>
      <c r="C46" s="33">
        <f>+C40</f>
        <v>12607000</v>
      </c>
      <c r="D46" s="33">
        <f t="shared" ref="D46" si="63">+D40</f>
        <v>19926000</v>
      </c>
      <c r="E46" s="33">
        <f>+E40</f>
        <v>1176442.3</v>
      </c>
      <c r="F46" s="32">
        <f t="shared" si="54"/>
        <v>5.9040565090836099E-2</v>
      </c>
      <c r="G46" s="32">
        <f t="shared" si="55"/>
        <v>3.5625218492360716E-3</v>
      </c>
      <c r="H46" s="33">
        <f>+H40</f>
        <v>-8786557.6999999993</v>
      </c>
      <c r="I46" s="84">
        <f>+E46-D46*50%</f>
        <v>-8786557.6999999993</v>
      </c>
    </row>
    <row r="47" spans="1:11" ht="18.75" hidden="1" x14ac:dyDescent="0.25">
      <c r="A47" s="74"/>
      <c r="B47" s="76" t="s">
        <v>332</v>
      </c>
      <c r="C47" s="77"/>
      <c r="D47" s="77">
        <f>+D50+D95+D107+D120+D163+D170+D180+D198+D229+D237+D248+D281+D309+D325+D340+D367+D374+D403+D421+D425</f>
        <v>860021146</v>
      </c>
      <c r="E47" s="77">
        <f>+E50+E95+E107+E120+E163+E170+E180+E198+E229+E237+E248+E281+E309+E325+E340+E367+E374+E403+E421+E425</f>
        <v>330227392.21999991</v>
      </c>
      <c r="F47" s="78"/>
      <c r="G47" s="78"/>
      <c r="H47" s="77">
        <f>+H50+H95+H107+H120+H163+H170+H180+H198+H229+H237+H248+H281+H309+H325+H340+H367+H374+H403+H421+H425</f>
        <v>-99783180.779999971</v>
      </c>
      <c r="I47" s="84">
        <f>+E47-D47*50%</f>
        <v>-99783180.780000091</v>
      </c>
    </row>
    <row r="48" spans="1:11" ht="18.75" hidden="1" x14ac:dyDescent="0.25">
      <c r="A48" s="74"/>
      <c r="B48" s="76"/>
      <c r="C48" s="77"/>
      <c r="D48" s="77">
        <f>+D9-D47</f>
        <v>0</v>
      </c>
      <c r="E48" s="77">
        <f>+E9-E47</f>
        <v>0</v>
      </c>
      <c r="F48" s="78"/>
      <c r="G48" s="78"/>
      <c r="H48" s="77">
        <f>+H9-H47</f>
        <v>0</v>
      </c>
    </row>
    <row r="49" spans="1:9" ht="18.75" x14ac:dyDescent="0.25">
      <c r="A49" s="17"/>
      <c r="B49" s="65" t="s">
        <v>305</v>
      </c>
      <c r="C49" s="66"/>
      <c r="D49" s="66"/>
      <c r="E49" s="66"/>
      <c r="F49" s="67"/>
      <c r="G49" s="67"/>
      <c r="H49" s="66"/>
    </row>
    <row r="50" spans="1:9" ht="15.75" x14ac:dyDescent="0.25">
      <c r="A50" s="12" t="s">
        <v>2</v>
      </c>
      <c r="B50" s="68" t="s">
        <v>3</v>
      </c>
      <c r="C50" s="28">
        <v>71713552</v>
      </c>
      <c r="D50" s="28">
        <f>+D51+D54+D59+D73+D86+D90</f>
        <v>104388286</v>
      </c>
      <c r="E50" s="28">
        <f>+E51+E54+E59+E73+E86+E90</f>
        <v>15565645.549999999</v>
      </c>
      <c r="F50" s="32">
        <f t="shared" ref="F50:F56" si="64">+E50/D50</f>
        <v>0.1491129526736362</v>
      </c>
      <c r="G50" s="32">
        <f t="shared" ref="G50:G56" si="65">+E50/$E$9</f>
        <v>4.7136142902494432E-2</v>
      </c>
      <c r="H50" s="28">
        <f>+H51+H54+H59+H73+H86+H90</f>
        <v>-36628497.450000003</v>
      </c>
      <c r="I50" s="84">
        <f>+E50-D50*50%</f>
        <v>-36628497.450000003</v>
      </c>
    </row>
    <row r="51" spans="1:9" ht="30" x14ac:dyDescent="0.25">
      <c r="A51" s="13" t="s">
        <v>4</v>
      </c>
      <c r="B51" s="27" t="s">
        <v>5</v>
      </c>
      <c r="C51" s="14">
        <v>5000</v>
      </c>
      <c r="D51" s="14">
        <v>5000</v>
      </c>
      <c r="E51" s="14">
        <v>0</v>
      </c>
      <c r="F51" s="21">
        <f t="shared" si="64"/>
        <v>0</v>
      </c>
      <c r="G51" s="21">
        <f t="shared" si="65"/>
        <v>0</v>
      </c>
      <c r="H51" s="22">
        <f t="shared" ref="H51:H56" si="66">+E51-D51*50%</f>
        <v>-2500</v>
      </c>
    </row>
    <row r="52" spans="1:9" x14ac:dyDescent="0.25">
      <c r="A52" s="99" t="s">
        <v>6</v>
      </c>
      <c r="B52" s="99" t="s">
        <v>1</v>
      </c>
      <c r="C52" s="15">
        <v>5000</v>
      </c>
      <c r="D52" s="15">
        <v>5000</v>
      </c>
      <c r="E52" s="15">
        <v>0</v>
      </c>
      <c r="F52" s="25">
        <f t="shared" si="64"/>
        <v>0</v>
      </c>
      <c r="G52" s="25">
        <f t="shared" si="65"/>
        <v>0</v>
      </c>
      <c r="H52" s="26">
        <f t="shared" si="66"/>
        <v>-2500</v>
      </c>
    </row>
    <row r="53" spans="1:9" ht="60" x14ac:dyDescent="0.25">
      <c r="A53" s="86" t="s">
        <v>7</v>
      </c>
      <c r="B53" s="87" t="s">
        <v>8</v>
      </c>
      <c r="C53" s="88">
        <v>5000</v>
      </c>
      <c r="D53" s="88">
        <v>5000</v>
      </c>
      <c r="E53" s="88">
        <v>0</v>
      </c>
      <c r="F53" s="79">
        <f t="shared" si="64"/>
        <v>0</v>
      </c>
      <c r="G53" s="79">
        <f t="shared" si="65"/>
        <v>0</v>
      </c>
      <c r="H53" s="23">
        <f t="shared" si="66"/>
        <v>-2500</v>
      </c>
    </row>
    <row r="54" spans="1:9" x14ac:dyDescent="0.25">
      <c r="A54" s="13" t="s">
        <v>9</v>
      </c>
      <c r="B54" s="27" t="s">
        <v>10</v>
      </c>
      <c r="C54" s="14">
        <v>112400</v>
      </c>
      <c r="D54" s="14">
        <v>112400</v>
      </c>
      <c r="E54" s="14">
        <f>+E55</f>
        <v>53133.579999999994</v>
      </c>
      <c r="F54" s="21">
        <f t="shared" si="64"/>
        <v>0.47271868327402128</v>
      </c>
      <c r="G54" s="21">
        <f t="shared" si="65"/>
        <v>1.6089997756637341E-4</v>
      </c>
      <c r="H54" s="22">
        <f t="shared" si="66"/>
        <v>-3066.4200000000055</v>
      </c>
    </row>
    <row r="55" spans="1:9" x14ac:dyDescent="0.25">
      <c r="A55" s="99" t="s">
        <v>6</v>
      </c>
      <c r="B55" s="99"/>
      <c r="C55" s="15">
        <v>112400</v>
      </c>
      <c r="D55" s="15">
        <v>112400</v>
      </c>
      <c r="E55" s="15">
        <f>SUM(E56:E58)</f>
        <v>53133.579999999994</v>
      </c>
      <c r="F55" s="25">
        <f t="shared" si="64"/>
        <v>0.47271868327402128</v>
      </c>
      <c r="G55" s="25">
        <f t="shared" si="65"/>
        <v>1.6089997756637341E-4</v>
      </c>
      <c r="H55" s="26">
        <f t="shared" si="66"/>
        <v>-3066.4200000000055</v>
      </c>
    </row>
    <row r="56" spans="1:9" ht="62.25" customHeight="1" x14ac:dyDescent="0.25">
      <c r="A56" s="86" t="s">
        <v>11</v>
      </c>
      <c r="B56" s="87" t="s">
        <v>12</v>
      </c>
      <c r="C56" s="88">
        <v>112400</v>
      </c>
      <c r="D56" s="88">
        <v>112400</v>
      </c>
      <c r="E56" s="88">
        <v>47789.279999999999</v>
      </c>
      <c r="F56" s="79">
        <f t="shared" si="64"/>
        <v>0.42517153024911031</v>
      </c>
      <c r="G56" s="79">
        <f t="shared" si="65"/>
        <v>1.447162807383417E-4</v>
      </c>
      <c r="H56" s="23">
        <f t="shared" si="66"/>
        <v>-8410.7200000000012</v>
      </c>
    </row>
    <row r="57" spans="1:9" x14ac:dyDescent="0.25">
      <c r="A57" s="86" t="s">
        <v>13</v>
      </c>
      <c r="B57" s="87" t="s">
        <v>14</v>
      </c>
      <c r="C57" s="88">
        <v>0</v>
      </c>
      <c r="D57" s="88">
        <v>0</v>
      </c>
      <c r="E57" s="88">
        <v>3162.49</v>
      </c>
      <c r="F57" s="24" t="s">
        <v>307</v>
      </c>
      <c r="G57" s="79">
        <f t="shared" ref="G57:G58" si="67">+E57/$E$9</f>
        <v>9.5767040363905499E-6</v>
      </c>
      <c r="H57" s="23">
        <f t="shared" ref="H57:H58" si="68">+E57-D57*50%</f>
        <v>3162.49</v>
      </c>
    </row>
    <row r="58" spans="1:9" x14ac:dyDescent="0.25">
      <c r="A58" s="89" t="s">
        <v>15</v>
      </c>
      <c r="B58" s="90" t="s">
        <v>16</v>
      </c>
      <c r="C58" s="73">
        <v>0</v>
      </c>
      <c r="D58" s="73">
        <v>0</v>
      </c>
      <c r="E58" s="73">
        <v>2181.81</v>
      </c>
      <c r="F58" s="45" t="s">
        <v>307</v>
      </c>
      <c r="G58" s="91">
        <f t="shared" si="67"/>
        <v>6.6069927916411652E-6</v>
      </c>
      <c r="H58" s="23">
        <f t="shared" si="68"/>
        <v>2181.81</v>
      </c>
    </row>
    <row r="59" spans="1:9" x14ac:dyDescent="0.25">
      <c r="A59" s="13" t="s">
        <v>17</v>
      </c>
      <c r="B59" s="27" t="s">
        <v>18</v>
      </c>
      <c r="C59" s="14">
        <v>60616152</v>
      </c>
      <c r="D59" s="14">
        <f>+D60+D65</f>
        <v>89832530</v>
      </c>
      <c r="E59" s="14">
        <f>+E60+E65</f>
        <v>8634082.7400000002</v>
      </c>
      <c r="F59" s="21">
        <f>+E59/D59</f>
        <v>9.6113097783174978E-2</v>
      </c>
      <c r="G59" s="21">
        <f>+E59/$E$9</f>
        <v>2.614587082542174E-2</v>
      </c>
      <c r="H59" s="22">
        <f>+E59-D59*50%</f>
        <v>-36282182.259999998</v>
      </c>
    </row>
    <row r="60" spans="1:9" x14ac:dyDescent="0.25">
      <c r="A60" s="99" t="s">
        <v>6</v>
      </c>
      <c r="B60" s="99" t="s">
        <v>1</v>
      </c>
      <c r="C60" s="15">
        <v>12508700</v>
      </c>
      <c r="D60" s="15">
        <f>SUM(D61:D64)</f>
        <v>32464700</v>
      </c>
      <c r="E60" s="15">
        <f>SUM(E61:E64)</f>
        <v>5298226.5</v>
      </c>
      <c r="F60" s="25">
        <f>+E60/D60</f>
        <v>0.16319961373430217</v>
      </c>
      <c r="G60" s="25">
        <f>+E60/$E$9</f>
        <v>1.6044176300402967E-2</v>
      </c>
      <c r="H60" s="26">
        <f>+E60-D60*50%</f>
        <v>-10934123.5</v>
      </c>
    </row>
    <row r="61" spans="1:9" x14ac:dyDescent="0.25">
      <c r="A61" s="86" t="s">
        <v>13</v>
      </c>
      <c r="B61" s="87" t="s">
        <v>14</v>
      </c>
      <c r="C61" s="88">
        <v>0</v>
      </c>
      <c r="D61" s="88">
        <v>0</v>
      </c>
      <c r="E61" s="88">
        <v>11854.37</v>
      </c>
      <c r="F61" s="24" t="s">
        <v>307</v>
      </c>
      <c r="G61" s="79">
        <f t="shared" ref="G61:G64" si="69">+E61/$E$9</f>
        <v>3.5897597471570521E-5</v>
      </c>
      <c r="H61" s="23">
        <f t="shared" ref="H61:H72" si="70">+E61-D61*50%</f>
        <v>11854.37</v>
      </c>
    </row>
    <row r="62" spans="1:9" x14ac:dyDescent="0.25">
      <c r="A62" s="86" t="s">
        <v>19</v>
      </c>
      <c r="B62" s="87" t="s">
        <v>14</v>
      </c>
      <c r="C62" s="88">
        <v>0</v>
      </c>
      <c r="D62" s="88">
        <v>0</v>
      </c>
      <c r="E62" s="88">
        <v>63701.53</v>
      </c>
      <c r="F62" s="24" t="s">
        <v>307</v>
      </c>
      <c r="G62" s="79">
        <f t="shared" si="69"/>
        <v>1.9290201691554875E-4</v>
      </c>
      <c r="H62" s="23">
        <f t="shared" si="70"/>
        <v>63701.53</v>
      </c>
    </row>
    <row r="63" spans="1:9" ht="60" x14ac:dyDescent="0.25">
      <c r="A63" s="86" t="s">
        <v>7</v>
      </c>
      <c r="B63" s="87" t="s">
        <v>8</v>
      </c>
      <c r="C63" s="88">
        <v>12500000</v>
      </c>
      <c r="D63" s="88">
        <v>32456000</v>
      </c>
      <c r="E63" s="88">
        <v>5214200</v>
      </c>
      <c r="F63" s="79">
        <f t="shared" ref="F63:F64" si="71">+E63/D63</f>
        <v>0.16065442445156519</v>
      </c>
      <c r="G63" s="79">
        <f t="shared" si="69"/>
        <v>1.578972587630241E-2</v>
      </c>
      <c r="H63" s="23">
        <f t="shared" si="70"/>
        <v>-11013800</v>
      </c>
    </row>
    <row r="64" spans="1:9" ht="45" x14ac:dyDescent="0.25">
      <c r="A64" s="86" t="s">
        <v>20</v>
      </c>
      <c r="B64" s="87" t="s">
        <v>21</v>
      </c>
      <c r="C64" s="88">
        <v>8700</v>
      </c>
      <c r="D64" s="88">
        <v>8700</v>
      </c>
      <c r="E64" s="88">
        <v>8470.6</v>
      </c>
      <c r="F64" s="79">
        <f t="shared" si="71"/>
        <v>0.97363218390804607</v>
      </c>
      <c r="G64" s="79">
        <f t="shared" si="69"/>
        <v>2.5650809713437769E-5</v>
      </c>
      <c r="H64" s="23">
        <f t="shared" si="70"/>
        <v>4120.6000000000004</v>
      </c>
    </row>
    <row r="65" spans="1:8" s="69" customFormat="1" x14ac:dyDescent="0.25">
      <c r="A65" s="99" t="s">
        <v>22</v>
      </c>
      <c r="B65" s="99" t="s">
        <v>1</v>
      </c>
      <c r="C65" s="15">
        <v>48107452</v>
      </c>
      <c r="D65" s="15">
        <f>SUM(D66:D72)</f>
        <v>57367830</v>
      </c>
      <c r="E65" s="15">
        <f>SUM(E66:E72)</f>
        <v>3335856.24</v>
      </c>
      <c r="F65" s="25">
        <f>+E65/D65</f>
        <v>5.8148551897465886E-2</v>
      </c>
      <c r="G65" s="25">
        <f>+E65/$E$9</f>
        <v>1.0101694525018769E-2</v>
      </c>
      <c r="H65" s="26">
        <f>+E65-D65*50%</f>
        <v>-25348058.759999998</v>
      </c>
    </row>
    <row r="66" spans="1:8" ht="38.25" customHeight="1" x14ac:dyDescent="0.25">
      <c r="A66" s="86" t="s">
        <v>23</v>
      </c>
      <c r="B66" s="104" t="s">
        <v>24</v>
      </c>
      <c r="C66" s="88">
        <v>7152563</v>
      </c>
      <c r="D66" s="88">
        <v>7152563</v>
      </c>
      <c r="E66" s="88">
        <v>187372</v>
      </c>
      <c r="F66" s="79">
        <f t="shared" ref="F66:F72" si="72">+E66/D66</f>
        <v>2.6196483694026881E-2</v>
      </c>
      <c r="G66" s="79">
        <f t="shared" ref="G66:G72" si="73">+E66/$E$9</f>
        <v>5.6740296054898838E-4</v>
      </c>
      <c r="H66" s="23">
        <f t="shared" si="70"/>
        <v>-3388909.5</v>
      </c>
    </row>
    <row r="67" spans="1:8" ht="38.25" customHeight="1" x14ac:dyDescent="0.25">
      <c r="A67" s="86" t="s">
        <v>25</v>
      </c>
      <c r="B67" s="105"/>
      <c r="C67" s="88">
        <v>7152563</v>
      </c>
      <c r="D67" s="88">
        <v>7152563</v>
      </c>
      <c r="E67" s="88">
        <v>98649.93</v>
      </c>
      <c r="F67" s="79">
        <f t="shared" si="72"/>
        <v>1.3792249016191816E-2</v>
      </c>
      <c r="G67" s="79">
        <f t="shared" si="73"/>
        <v>2.9873333443604415E-4</v>
      </c>
      <c r="H67" s="23">
        <f t="shared" si="70"/>
        <v>-3477631.57</v>
      </c>
    </row>
    <row r="68" spans="1:8" ht="36" customHeight="1" x14ac:dyDescent="0.25">
      <c r="A68" s="86" t="s">
        <v>231</v>
      </c>
      <c r="B68" s="104" t="s">
        <v>27</v>
      </c>
      <c r="C68" s="73">
        <v>0</v>
      </c>
      <c r="D68" s="73">
        <v>2004927</v>
      </c>
      <c r="E68" s="73">
        <v>0</v>
      </c>
      <c r="F68" s="91">
        <f t="shared" si="72"/>
        <v>0</v>
      </c>
      <c r="G68" s="91">
        <f t="shared" si="73"/>
        <v>0</v>
      </c>
      <c r="H68" s="46">
        <f t="shared" si="70"/>
        <v>-1002463.5</v>
      </c>
    </row>
    <row r="69" spans="1:8" ht="36" customHeight="1" x14ac:dyDescent="0.25">
      <c r="A69" s="86" t="s">
        <v>26</v>
      </c>
      <c r="B69" s="105"/>
      <c r="C69" s="88">
        <v>2902326</v>
      </c>
      <c r="D69" s="88">
        <v>2852777</v>
      </c>
      <c r="E69" s="88">
        <v>128000</v>
      </c>
      <c r="F69" s="79">
        <f t="shared" si="72"/>
        <v>4.4868561405255303E-2</v>
      </c>
      <c r="G69" s="79">
        <f t="shared" si="73"/>
        <v>3.8761169732014667E-4</v>
      </c>
      <c r="H69" s="23">
        <f t="shared" si="70"/>
        <v>-1298388.5</v>
      </c>
    </row>
    <row r="70" spans="1:8" ht="20.25" customHeight="1" x14ac:dyDescent="0.25">
      <c r="A70" s="86" t="s">
        <v>28</v>
      </c>
      <c r="B70" s="104" t="s">
        <v>29</v>
      </c>
      <c r="C70" s="88">
        <v>6510000</v>
      </c>
      <c r="D70" s="88">
        <v>13815000</v>
      </c>
      <c r="E70" s="88">
        <v>594644.91</v>
      </c>
      <c r="F70" s="79">
        <f t="shared" si="72"/>
        <v>4.304342453854506E-2</v>
      </c>
      <c r="G70" s="79">
        <f t="shared" si="73"/>
        <v>1.8007134599053582E-3</v>
      </c>
      <c r="H70" s="23">
        <f t="shared" si="70"/>
        <v>-6312855.0899999999</v>
      </c>
    </row>
    <row r="71" spans="1:8" ht="20.25" customHeight="1" x14ac:dyDescent="0.25">
      <c r="A71" s="86" t="s">
        <v>30</v>
      </c>
      <c r="B71" s="106"/>
      <c r="C71" s="88">
        <v>18293000</v>
      </c>
      <c r="D71" s="88">
        <v>18293000</v>
      </c>
      <c r="E71" s="88">
        <v>1745392.01</v>
      </c>
      <c r="F71" s="79">
        <f t="shared" si="72"/>
        <v>9.5413109386103978E-2</v>
      </c>
      <c r="G71" s="79">
        <f t="shared" si="73"/>
        <v>5.2854246834775189E-3</v>
      </c>
      <c r="H71" s="23">
        <f t="shared" si="70"/>
        <v>-7401107.9900000002</v>
      </c>
    </row>
    <row r="72" spans="1:8" ht="23.25" customHeight="1" x14ac:dyDescent="0.25">
      <c r="A72" s="86" t="s">
        <v>31</v>
      </c>
      <c r="B72" s="105"/>
      <c r="C72" s="88">
        <v>6097000</v>
      </c>
      <c r="D72" s="88">
        <v>6097000</v>
      </c>
      <c r="E72" s="88">
        <v>581797.39</v>
      </c>
      <c r="F72" s="79">
        <f t="shared" si="72"/>
        <v>9.5423550926685252E-2</v>
      </c>
      <c r="G72" s="79">
        <f t="shared" si="73"/>
        <v>1.7618083893307134E-3</v>
      </c>
      <c r="H72" s="23">
        <f t="shared" si="70"/>
        <v>-2466702.61</v>
      </c>
    </row>
    <row r="73" spans="1:8" x14ac:dyDescent="0.25">
      <c r="A73" s="13" t="s">
        <v>32</v>
      </c>
      <c r="B73" s="27" t="s">
        <v>33</v>
      </c>
      <c r="C73" s="14">
        <v>7380000</v>
      </c>
      <c r="D73" s="14">
        <f>+D74</f>
        <v>7388356</v>
      </c>
      <c r="E73" s="14">
        <f>+E74</f>
        <v>1915257.0799999998</v>
      </c>
      <c r="F73" s="21">
        <f>+E73/D73</f>
        <v>0.25922642060019846</v>
      </c>
      <c r="G73" s="21">
        <f>+E73/$E$9</f>
        <v>5.7998128717439675E-3</v>
      </c>
      <c r="H73" s="22">
        <f>+E73-D73*50%</f>
        <v>-1778920.9200000002</v>
      </c>
    </row>
    <row r="74" spans="1:8" x14ac:dyDescent="0.25">
      <c r="A74" s="99" t="s">
        <v>6</v>
      </c>
      <c r="B74" s="99" t="s">
        <v>1</v>
      </c>
      <c r="C74" s="15">
        <v>7380000</v>
      </c>
      <c r="D74" s="15">
        <f>SUM(D75:D85)</f>
        <v>7388356</v>
      </c>
      <c r="E74" s="15">
        <f>SUM(E75:E85)</f>
        <v>1915257.0799999998</v>
      </c>
      <c r="F74" s="25">
        <f>+E74/D74</f>
        <v>0.25922642060019846</v>
      </c>
      <c r="G74" s="25">
        <f>+E74/$E$9</f>
        <v>5.7998128717439675E-3</v>
      </c>
      <c r="H74" s="26">
        <f>+E74-D74*50%</f>
        <v>-1778920.9200000002</v>
      </c>
    </row>
    <row r="75" spans="1:8" ht="16.5" customHeight="1" x14ac:dyDescent="0.25">
      <c r="A75" s="86" t="s">
        <v>34</v>
      </c>
      <c r="B75" s="104" t="s">
        <v>35</v>
      </c>
      <c r="C75" s="88">
        <v>0</v>
      </c>
      <c r="D75" s="88">
        <v>2959</v>
      </c>
      <c r="E75" s="88">
        <v>2958.46</v>
      </c>
      <c r="F75" s="79">
        <f t="shared" ref="F75:F81" si="74">+E75/D75</f>
        <v>0.99981750591416019</v>
      </c>
      <c r="G75" s="79">
        <f t="shared" ref="G75:G85" si="75">+E75/$E$9</f>
        <v>8.9588570472950085E-6</v>
      </c>
      <c r="H75" s="23">
        <f t="shared" ref="H75:H85" si="76">+E75-D75*50%</f>
        <v>1478.96</v>
      </c>
    </row>
    <row r="76" spans="1:8" ht="16.5" customHeight="1" x14ac:dyDescent="0.25">
      <c r="A76" s="86" t="s">
        <v>36</v>
      </c>
      <c r="B76" s="106"/>
      <c r="C76" s="88">
        <v>0</v>
      </c>
      <c r="D76" s="88">
        <v>371</v>
      </c>
      <c r="E76" s="88">
        <v>370.3</v>
      </c>
      <c r="F76" s="79">
        <f t="shared" si="74"/>
        <v>0.99811320754716981</v>
      </c>
      <c r="G76" s="79">
        <f t="shared" si="75"/>
        <v>1.121348527481643E-6</v>
      </c>
      <c r="H76" s="23">
        <f t="shared" si="76"/>
        <v>184.8</v>
      </c>
    </row>
    <row r="77" spans="1:8" ht="16.5" customHeight="1" x14ac:dyDescent="0.25">
      <c r="A77" s="86" t="s">
        <v>37</v>
      </c>
      <c r="B77" s="105"/>
      <c r="C77" s="88">
        <v>0</v>
      </c>
      <c r="D77" s="88">
        <v>124</v>
      </c>
      <c r="E77" s="88">
        <v>123.45</v>
      </c>
      <c r="F77" s="79">
        <f t="shared" si="74"/>
        <v>0.9955645161290323</v>
      </c>
      <c r="G77" s="79">
        <f t="shared" si="75"/>
        <v>3.7383331276696954E-7</v>
      </c>
      <c r="H77" s="23">
        <f t="shared" si="76"/>
        <v>61.45</v>
      </c>
    </row>
    <row r="78" spans="1:8" x14ac:dyDescent="0.25">
      <c r="A78" s="86" t="s">
        <v>13</v>
      </c>
      <c r="B78" s="87" t="s">
        <v>14</v>
      </c>
      <c r="C78" s="88">
        <v>0</v>
      </c>
      <c r="D78" s="88">
        <v>0</v>
      </c>
      <c r="E78" s="88">
        <v>10047.120000000001</v>
      </c>
      <c r="F78" s="24" t="s">
        <v>307</v>
      </c>
      <c r="G78" s="79">
        <f t="shared" si="75"/>
        <v>3.0424853409212437E-5</v>
      </c>
      <c r="H78" s="23">
        <f t="shared" si="76"/>
        <v>10047.120000000001</v>
      </c>
    </row>
    <row r="79" spans="1:8" x14ac:dyDescent="0.25">
      <c r="A79" s="86" t="s">
        <v>15</v>
      </c>
      <c r="B79" s="87" t="s">
        <v>16</v>
      </c>
      <c r="C79" s="88">
        <v>0</v>
      </c>
      <c r="D79" s="88">
        <v>1766</v>
      </c>
      <c r="E79" s="88">
        <v>1765.87</v>
      </c>
      <c r="F79" s="79">
        <f t="shared" si="74"/>
        <v>0.99992638731596828</v>
      </c>
      <c r="G79" s="79">
        <f t="shared" si="75"/>
        <v>5.3474364683338068E-6</v>
      </c>
      <c r="H79" s="23">
        <f t="shared" si="76"/>
        <v>882.86999999999989</v>
      </c>
    </row>
    <row r="80" spans="1:8" x14ac:dyDescent="0.25">
      <c r="A80" s="86" t="s">
        <v>38</v>
      </c>
      <c r="B80" s="87" t="s">
        <v>16</v>
      </c>
      <c r="C80" s="88">
        <v>0</v>
      </c>
      <c r="D80" s="88">
        <v>2352</v>
      </c>
      <c r="E80" s="88">
        <v>2351.23</v>
      </c>
      <c r="F80" s="79">
        <f t="shared" si="74"/>
        <v>0.99967261904761906</v>
      </c>
      <c r="G80" s="79">
        <f t="shared" si="75"/>
        <v>7.1200332116410031E-6</v>
      </c>
      <c r="H80" s="23">
        <f t="shared" si="76"/>
        <v>1175.23</v>
      </c>
    </row>
    <row r="81" spans="1:9" x14ac:dyDescent="0.25">
      <c r="A81" s="86" t="s">
        <v>39</v>
      </c>
      <c r="B81" s="87" t="s">
        <v>16</v>
      </c>
      <c r="C81" s="88">
        <v>0</v>
      </c>
      <c r="D81" s="88">
        <v>784</v>
      </c>
      <c r="E81" s="88">
        <v>783.77</v>
      </c>
      <c r="F81" s="79">
        <f t="shared" si="74"/>
        <v>0.99970663265306126</v>
      </c>
      <c r="G81" s="79">
        <f t="shared" si="75"/>
        <v>2.3734251563172759E-6</v>
      </c>
      <c r="H81" s="23">
        <f t="shared" si="76"/>
        <v>391.77</v>
      </c>
    </row>
    <row r="82" spans="1:9" ht="33" customHeight="1" x14ac:dyDescent="0.25">
      <c r="A82" s="86" t="s">
        <v>40</v>
      </c>
      <c r="B82" s="104" t="s">
        <v>8</v>
      </c>
      <c r="C82" s="88">
        <v>4695000</v>
      </c>
      <c r="D82" s="88">
        <v>4695000</v>
      </c>
      <c r="E82" s="88">
        <v>1316250</v>
      </c>
      <c r="F82" s="79">
        <f t="shared" ref="F82:F85" si="77">+E82/D82</f>
        <v>0.28035143769968052</v>
      </c>
      <c r="G82" s="79">
        <f t="shared" si="75"/>
        <v>3.9858898171690861E-3</v>
      </c>
      <c r="H82" s="23">
        <f t="shared" si="76"/>
        <v>-1031250</v>
      </c>
    </row>
    <row r="83" spans="1:9" ht="33" customHeight="1" x14ac:dyDescent="0.25">
      <c r="A83" s="86" t="s">
        <v>41</v>
      </c>
      <c r="B83" s="105"/>
      <c r="C83" s="88">
        <v>1565000</v>
      </c>
      <c r="D83" s="88">
        <v>1565000</v>
      </c>
      <c r="E83" s="88">
        <v>438750</v>
      </c>
      <c r="F83" s="79">
        <f t="shared" si="77"/>
        <v>0.28035143769968052</v>
      </c>
      <c r="G83" s="79">
        <f t="shared" si="75"/>
        <v>1.328629939056362E-3</v>
      </c>
      <c r="H83" s="23">
        <f t="shared" si="76"/>
        <v>-343750</v>
      </c>
    </row>
    <row r="84" spans="1:9" ht="29.25" customHeight="1" x14ac:dyDescent="0.25">
      <c r="A84" s="86" t="s">
        <v>42</v>
      </c>
      <c r="B84" s="104" t="s">
        <v>43</v>
      </c>
      <c r="C84" s="88">
        <v>840000</v>
      </c>
      <c r="D84" s="88">
        <v>840000</v>
      </c>
      <c r="E84" s="88">
        <v>106392.64</v>
      </c>
      <c r="F84" s="79">
        <f t="shared" si="77"/>
        <v>0.12665790476190475</v>
      </c>
      <c r="G84" s="79">
        <f t="shared" si="75"/>
        <v>3.22179935724776E-4</v>
      </c>
      <c r="H84" s="23">
        <f t="shared" si="76"/>
        <v>-313607.36</v>
      </c>
    </row>
    <row r="85" spans="1:9" ht="29.25" customHeight="1" x14ac:dyDescent="0.25">
      <c r="A85" s="86" t="s">
        <v>44</v>
      </c>
      <c r="B85" s="105"/>
      <c r="C85" s="88">
        <v>280000</v>
      </c>
      <c r="D85" s="88">
        <v>280000</v>
      </c>
      <c r="E85" s="88">
        <v>35464.239999999998</v>
      </c>
      <c r="F85" s="79">
        <f t="shared" si="77"/>
        <v>0.12665799999999999</v>
      </c>
      <c r="G85" s="79">
        <f t="shared" si="75"/>
        <v>1.073933926606956E-4</v>
      </c>
      <c r="H85" s="23">
        <f t="shared" si="76"/>
        <v>-104535.76000000001</v>
      </c>
    </row>
    <row r="86" spans="1:9" x14ac:dyDescent="0.25">
      <c r="A86" s="13" t="s">
        <v>45</v>
      </c>
      <c r="B86" s="27" t="s">
        <v>46</v>
      </c>
      <c r="C86" s="14">
        <v>3550000</v>
      </c>
      <c r="D86" s="14">
        <f>SUM(D88:D89)</f>
        <v>7000000</v>
      </c>
      <c r="E86" s="14">
        <f>SUM(E88:E89)</f>
        <v>4936815.12</v>
      </c>
      <c r="F86" s="21">
        <f>+E86/D86</f>
        <v>0.70525930285714289</v>
      </c>
      <c r="G86" s="21">
        <f>+E86/$E$9</f>
        <v>1.4949744437648153E-2</v>
      </c>
      <c r="H86" s="22">
        <f>+E86-D86*50%</f>
        <v>1436815.12</v>
      </c>
    </row>
    <row r="87" spans="1:9" x14ac:dyDescent="0.25">
      <c r="A87" s="99" t="s">
        <v>6</v>
      </c>
      <c r="B87" s="99" t="s">
        <v>1</v>
      </c>
      <c r="C87" s="15">
        <v>3550000</v>
      </c>
      <c r="D87" s="15">
        <f>SUM(D88:D89)</f>
        <v>7000000</v>
      </c>
      <c r="E87" s="15">
        <f>SUM(E88:E89)</f>
        <v>4936815.12</v>
      </c>
      <c r="F87" s="25">
        <f>+E87/D87</f>
        <v>0.70525930285714289</v>
      </c>
      <c r="G87" s="25">
        <f>+E87/$E$9</f>
        <v>1.4949744437648153E-2</v>
      </c>
      <c r="H87" s="26">
        <f>+E87-D87*50%</f>
        <v>1436815.12</v>
      </c>
    </row>
    <row r="88" spans="1:9" x14ac:dyDescent="0.25">
      <c r="A88" s="86" t="s">
        <v>47</v>
      </c>
      <c r="B88" s="87" t="s">
        <v>48</v>
      </c>
      <c r="C88" s="88">
        <v>3400000</v>
      </c>
      <c r="D88" s="88">
        <v>6850000</v>
      </c>
      <c r="E88" s="88">
        <v>4778577.43</v>
      </c>
      <c r="F88" s="79">
        <f t="shared" ref="F88:F89" si="78">+E88/D88</f>
        <v>0.69760254452554737</v>
      </c>
      <c r="G88" s="79">
        <f t="shared" ref="G88:G89" si="79">+E88/$E$9</f>
        <v>1.447056647201597E-2</v>
      </c>
      <c r="H88" s="23">
        <f t="shared" ref="H88:H89" si="80">+E88-D88*50%</f>
        <v>1353577.4299999997</v>
      </c>
    </row>
    <row r="89" spans="1:9" x14ac:dyDescent="0.25">
      <c r="A89" s="86" t="s">
        <v>13</v>
      </c>
      <c r="B89" s="87" t="s">
        <v>14</v>
      </c>
      <c r="C89" s="88">
        <v>150000</v>
      </c>
      <c r="D89" s="88">
        <v>150000</v>
      </c>
      <c r="E89" s="88">
        <v>158237.69</v>
      </c>
      <c r="F89" s="79">
        <f t="shared" si="78"/>
        <v>1.0549179333333334</v>
      </c>
      <c r="G89" s="79">
        <f t="shared" si="79"/>
        <v>4.7917796563218121E-4</v>
      </c>
      <c r="H89" s="23">
        <f t="shared" si="80"/>
        <v>83237.69</v>
      </c>
    </row>
    <row r="90" spans="1:9" x14ac:dyDescent="0.25">
      <c r="A90" s="13" t="s">
        <v>49</v>
      </c>
      <c r="B90" s="27" t="s">
        <v>50</v>
      </c>
      <c r="C90" s="14">
        <v>50000</v>
      </c>
      <c r="D90" s="14">
        <f>+D91+D93</f>
        <v>50000</v>
      </c>
      <c r="E90" s="14">
        <f>+E91+E93</f>
        <v>26357.03</v>
      </c>
      <c r="F90" s="21">
        <f t="shared" ref="F90:F97" si="81">+E90/D90</f>
        <v>0.52714059999999996</v>
      </c>
      <c r="G90" s="21">
        <f t="shared" ref="G90:G97" si="82">+E90/$E$9</f>
        <v>7.9814790114203317E-5</v>
      </c>
      <c r="H90" s="14">
        <f>+H91+H93</f>
        <v>1357.0299999999988</v>
      </c>
    </row>
    <row r="91" spans="1:9" x14ac:dyDescent="0.25">
      <c r="A91" s="99" t="s">
        <v>6</v>
      </c>
      <c r="B91" s="99" t="s">
        <v>1</v>
      </c>
      <c r="C91" s="15">
        <v>50000</v>
      </c>
      <c r="D91" s="15">
        <f>+D92</f>
        <v>36000</v>
      </c>
      <c r="E91" s="15">
        <f>+E92</f>
        <v>26357.03</v>
      </c>
      <c r="F91" s="25">
        <f t="shared" si="81"/>
        <v>0.73213972222222223</v>
      </c>
      <c r="G91" s="25">
        <f t="shared" si="82"/>
        <v>7.9814790114203317E-5</v>
      </c>
      <c r="H91" s="26">
        <f>+E91-D91*50%</f>
        <v>8357.0299999999988</v>
      </c>
    </row>
    <row r="92" spans="1:9" ht="60" x14ac:dyDescent="0.25">
      <c r="A92" s="86" t="s">
        <v>7</v>
      </c>
      <c r="B92" s="87" t="s">
        <v>8</v>
      </c>
      <c r="C92" s="88">
        <v>50000</v>
      </c>
      <c r="D92" s="88">
        <v>36000</v>
      </c>
      <c r="E92" s="88">
        <v>26357.03</v>
      </c>
      <c r="F92" s="79">
        <f t="shared" si="81"/>
        <v>0.73213972222222223</v>
      </c>
      <c r="G92" s="79">
        <f t="shared" si="82"/>
        <v>7.9814790114203317E-5</v>
      </c>
      <c r="H92" s="23">
        <f t="shared" ref="H92" si="83">+E92-D92*50%</f>
        <v>8357.0299999999988</v>
      </c>
    </row>
    <row r="93" spans="1:9" x14ac:dyDescent="0.25">
      <c r="A93" s="99" t="s">
        <v>22</v>
      </c>
      <c r="B93" s="99" t="s">
        <v>1</v>
      </c>
      <c r="C93" s="88">
        <f>+C94</f>
        <v>0</v>
      </c>
      <c r="D93" s="15">
        <f>+D94</f>
        <v>14000</v>
      </c>
      <c r="E93" s="15">
        <f>+E94</f>
        <v>0</v>
      </c>
      <c r="F93" s="25">
        <f>+E93/D93</f>
        <v>0</v>
      </c>
      <c r="G93" s="25">
        <f>+E93/$E$9</f>
        <v>0</v>
      </c>
      <c r="H93" s="26">
        <f>+E93-D93*50%</f>
        <v>-7000</v>
      </c>
    </row>
    <row r="94" spans="1:9" ht="58.5" customHeight="1" x14ac:dyDescent="0.25">
      <c r="A94" s="86" t="s">
        <v>28</v>
      </c>
      <c r="B94" s="90" t="s">
        <v>29</v>
      </c>
      <c r="C94" s="73">
        <v>0</v>
      </c>
      <c r="D94" s="73">
        <v>14000</v>
      </c>
      <c r="E94" s="73">
        <v>0</v>
      </c>
      <c r="F94" s="79">
        <f t="shared" ref="F94" si="84">+E94/D94</f>
        <v>0</v>
      </c>
      <c r="G94" s="79">
        <f t="shared" ref="G94" si="85">+E94/$E$9</f>
        <v>0</v>
      </c>
      <c r="H94" s="23">
        <f t="shared" ref="H94" si="86">+E94-D94*50%</f>
        <v>-7000</v>
      </c>
    </row>
    <row r="95" spans="1:9" ht="15.75" x14ac:dyDescent="0.25">
      <c r="A95" s="12" t="s">
        <v>51</v>
      </c>
      <c r="B95" s="68" t="s">
        <v>52</v>
      </c>
      <c r="C95" s="28">
        <v>6500000</v>
      </c>
      <c r="D95" s="28">
        <v>6500000</v>
      </c>
      <c r="E95" s="28">
        <f>+E96</f>
        <v>519304.06</v>
      </c>
      <c r="F95" s="32">
        <f t="shared" si="81"/>
        <v>7.9892932307692302E-2</v>
      </c>
      <c r="G95" s="32">
        <f t="shared" si="82"/>
        <v>1.5725650634519006E-3</v>
      </c>
      <c r="H95" s="28">
        <f>+H96</f>
        <v>-2730695.94</v>
      </c>
      <c r="I95" s="84">
        <f>+E95-D95*50%</f>
        <v>-2730695.94</v>
      </c>
    </row>
    <row r="96" spans="1:9" ht="45" x14ac:dyDescent="0.25">
      <c r="A96" s="13" t="s">
        <v>53</v>
      </c>
      <c r="B96" s="27" t="s">
        <v>54</v>
      </c>
      <c r="C96" s="14">
        <v>6500000</v>
      </c>
      <c r="D96" s="14">
        <v>6500000</v>
      </c>
      <c r="E96" s="14">
        <f>+E97</f>
        <v>519304.06</v>
      </c>
      <c r="F96" s="21">
        <f t="shared" si="81"/>
        <v>7.9892932307692302E-2</v>
      </c>
      <c r="G96" s="21">
        <f t="shared" si="82"/>
        <v>1.5725650634519006E-3</v>
      </c>
      <c r="H96" s="22">
        <f>+E96-D96*50%</f>
        <v>-2730695.94</v>
      </c>
    </row>
    <row r="97" spans="1:9" x14ac:dyDescent="0.25">
      <c r="A97" s="99" t="s">
        <v>6</v>
      </c>
      <c r="B97" s="99" t="s">
        <v>1</v>
      </c>
      <c r="C97" s="15">
        <v>1470000</v>
      </c>
      <c r="D97" s="15">
        <f>SUM(D98:D101)</f>
        <v>1470000</v>
      </c>
      <c r="E97" s="15">
        <f>SUM(E98:E101)</f>
        <v>519304.06</v>
      </c>
      <c r="F97" s="25">
        <f t="shared" si="81"/>
        <v>0.35326806802721089</v>
      </c>
      <c r="G97" s="25">
        <f t="shared" si="82"/>
        <v>1.5725650634519006E-3</v>
      </c>
      <c r="H97" s="26">
        <f>+E97-D97*50%</f>
        <v>-215695.94</v>
      </c>
    </row>
    <row r="98" spans="1:9" x14ac:dyDescent="0.25">
      <c r="A98" s="86" t="s">
        <v>13</v>
      </c>
      <c r="B98" s="87" t="s">
        <v>14</v>
      </c>
      <c r="C98" s="88">
        <v>0</v>
      </c>
      <c r="D98" s="88">
        <v>0</v>
      </c>
      <c r="E98" s="88">
        <v>1604.06</v>
      </c>
      <c r="F98" s="24" t="s">
        <v>307</v>
      </c>
      <c r="G98" s="79">
        <f t="shared" ref="G98:G101" si="87">+E98/$E$9</f>
        <v>4.857440775026206E-6</v>
      </c>
      <c r="H98" s="23">
        <f t="shared" ref="H98:H106" si="88">+E98-D98*50%</f>
        <v>1604.06</v>
      </c>
    </row>
    <row r="99" spans="1:9" ht="27" customHeight="1" x14ac:dyDescent="0.25">
      <c r="A99" s="86" t="s">
        <v>55</v>
      </c>
      <c r="B99" s="104" t="s">
        <v>24</v>
      </c>
      <c r="C99" s="88">
        <v>74000</v>
      </c>
      <c r="D99" s="88">
        <v>74000</v>
      </c>
      <c r="E99" s="88">
        <v>11700</v>
      </c>
      <c r="F99" s="79">
        <f t="shared" ref="F99:F101" si="89">+E99/D99</f>
        <v>0.1581081081081081</v>
      </c>
      <c r="G99" s="79">
        <f t="shared" si="87"/>
        <v>3.5430131708169657E-5</v>
      </c>
      <c r="H99" s="23">
        <f t="shared" si="88"/>
        <v>-25300</v>
      </c>
    </row>
    <row r="100" spans="1:9" ht="27" customHeight="1" x14ac:dyDescent="0.25">
      <c r="A100" s="86" t="s">
        <v>56</v>
      </c>
      <c r="B100" s="106"/>
      <c r="C100" s="88">
        <v>1047000</v>
      </c>
      <c r="D100" s="88">
        <v>1047000</v>
      </c>
      <c r="E100" s="88">
        <v>379500</v>
      </c>
      <c r="F100" s="79">
        <f t="shared" si="89"/>
        <v>0.36246418338108882</v>
      </c>
      <c r="G100" s="79">
        <f t="shared" si="87"/>
        <v>1.1492081182265285E-3</v>
      </c>
      <c r="H100" s="23">
        <f t="shared" si="88"/>
        <v>-144000</v>
      </c>
    </row>
    <row r="101" spans="1:9" ht="27" customHeight="1" x14ac:dyDescent="0.25">
      <c r="A101" s="86" t="s">
        <v>57</v>
      </c>
      <c r="B101" s="105"/>
      <c r="C101" s="88">
        <v>349000</v>
      </c>
      <c r="D101" s="88">
        <v>349000</v>
      </c>
      <c r="E101" s="88">
        <v>126500</v>
      </c>
      <c r="F101" s="79">
        <f t="shared" si="89"/>
        <v>0.36246418338108882</v>
      </c>
      <c r="G101" s="79">
        <f t="shared" si="87"/>
        <v>3.830693727421762E-4</v>
      </c>
      <c r="H101" s="23">
        <f t="shared" si="88"/>
        <v>-48000</v>
      </c>
    </row>
    <row r="102" spans="1:9" x14ac:dyDescent="0.25">
      <c r="A102" s="99" t="s">
        <v>22</v>
      </c>
      <c r="B102" s="99" t="s">
        <v>1</v>
      </c>
      <c r="C102" s="15">
        <v>5030000</v>
      </c>
      <c r="D102" s="15">
        <v>5030000</v>
      </c>
      <c r="E102" s="15">
        <v>0</v>
      </c>
      <c r="F102" s="25">
        <f>+E102/D102</f>
        <v>0</v>
      </c>
      <c r="G102" s="25">
        <f>+E102/$E$9</f>
        <v>0</v>
      </c>
      <c r="H102" s="26">
        <f>+E102-D102*50%</f>
        <v>-2515000</v>
      </c>
    </row>
    <row r="103" spans="1:9" ht="17.25" customHeight="1" x14ac:dyDescent="0.25">
      <c r="A103" s="86" t="s">
        <v>58</v>
      </c>
      <c r="B103" s="104" t="s">
        <v>24</v>
      </c>
      <c r="C103" s="88">
        <v>6000</v>
      </c>
      <c r="D103" s="88">
        <v>6000</v>
      </c>
      <c r="E103" s="88">
        <v>0</v>
      </c>
      <c r="F103" s="79">
        <f t="shared" ref="F103:F106" si="90">+E103/D103</f>
        <v>0</v>
      </c>
      <c r="G103" s="79">
        <f t="shared" ref="G103:G106" si="91">+E103/$E$9</f>
        <v>0</v>
      </c>
      <c r="H103" s="23">
        <f t="shared" si="88"/>
        <v>-3000</v>
      </c>
    </row>
    <row r="104" spans="1:9" ht="17.25" customHeight="1" x14ac:dyDescent="0.25">
      <c r="A104" s="86" t="s">
        <v>23</v>
      </c>
      <c r="B104" s="106"/>
      <c r="C104" s="88">
        <v>3750000</v>
      </c>
      <c r="D104" s="88">
        <v>3750000</v>
      </c>
      <c r="E104" s="88">
        <v>0</v>
      </c>
      <c r="F104" s="79">
        <f t="shared" si="90"/>
        <v>0</v>
      </c>
      <c r="G104" s="79">
        <f t="shared" si="91"/>
        <v>0</v>
      </c>
      <c r="H104" s="23">
        <f t="shared" si="88"/>
        <v>-1875000</v>
      </c>
    </row>
    <row r="105" spans="1:9" ht="17.25" customHeight="1" x14ac:dyDescent="0.25">
      <c r="A105" s="86" t="s">
        <v>59</v>
      </c>
      <c r="B105" s="106"/>
      <c r="C105" s="88">
        <v>18000</v>
      </c>
      <c r="D105" s="88">
        <v>18000</v>
      </c>
      <c r="E105" s="88">
        <v>0</v>
      </c>
      <c r="F105" s="79">
        <f t="shared" si="90"/>
        <v>0</v>
      </c>
      <c r="G105" s="79">
        <f t="shared" si="91"/>
        <v>0</v>
      </c>
      <c r="H105" s="23">
        <f t="shared" si="88"/>
        <v>-9000</v>
      </c>
    </row>
    <row r="106" spans="1:9" ht="22.5" customHeight="1" x14ac:dyDescent="0.25">
      <c r="A106" s="86" t="s">
        <v>25</v>
      </c>
      <c r="B106" s="105"/>
      <c r="C106" s="88">
        <v>1256000</v>
      </c>
      <c r="D106" s="88">
        <v>1256000</v>
      </c>
      <c r="E106" s="88">
        <v>0</v>
      </c>
      <c r="F106" s="79">
        <f t="shared" si="90"/>
        <v>0</v>
      </c>
      <c r="G106" s="79">
        <f t="shared" si="91"/>
        <v>0</v>
      </c>
      <c r="H106" s="23">
        <f t="shared" si="88"/>
        <v>-628000</v>
      </c>
    </row>
    <row r="107" spans="1:9" ht="15.75" x14ac:dyDescent="0.25">
      <c r="A107" s="12" t="s">
        <v>60</v>
      </c>
      <c r="B107" s="68" t="s">
        <v>61</v>
      </c>
      <c r="C107" s="28">
        <v>281862</v>
      </c>
      <c r="D107" s="28">
        <f>+D108+D115</f>
        <v>281862</v>
      </c>
      <c r="E107" s="28">
        <f>+E108+E115</f>
        <v>28030.35</v>
      </c>
      <c r="F107" s="32">
        <f>+E107/D107</f>
        <v>9.9447069842688973E-2</v>
      </c>
      <c r="G107" s="32">
        <f>+E107/$E$9</f>
        <v>8.4881965156076346E-5</v>
      </c>
      <c r="H107" s="28">
        <f>+H108+H115</f>
        <v>-112900.65000000001</v>
      </c>
      <c r="I107" s="84">
        <f>+E107-D107*50%</f>
        <v>-112900.65</v>
      </c>
    </row>
    <row r="108" spans="1:9" x14ac:dyDescent="0.25">
      <c r="A108" s="13" t="s">
        <v>62</v>
      </c>
      <c r="B108" s="27" t="s">
        <v>63</v>
      </c>
      <c r="C108" s="14">
        <v>281862</v>
      </c>
      <c r="D108" s="14">
        <f>+D109</f>
        <v>281862</v>
      </c>
      <c r="E108" s="14">
        <f>+E109</f>
        <v>4680.6499999999996</v>
      </c>
      <c r="F108" s="21">
        <f>+E108/D108</f>
        <v>1.6606176071978486E-2</v>
      </c>
      <c r="G108" s="21">
        <f>+E108/$E$9</f>
        <v>1.4174021023918314E-5</v>
      </c>
      <c r="H108" s="14">
        <f>+H109</f>
        <v>-136250.35</v>
      </c>
    </row>
    <row r="109" spans="1:9" x14ac:dyDescent="0.25">
      <c r="A109" s="99" t="s">
        <v>6</v>
      </c>
      <c r="B109" s="99" t="s">
        <v>1</v>
      </c>
      <c r="C109" s="15">
        <v>281862</v>
      </c>
      <c r="D109" s="15">
        <v>281862</v>
      </c>
      <c r="E109" s="15">
        <f>SUM(E110:E114)</f>
        <v>4680.6499999999996</v>
      </c>
      <c r="F109" s="25">
        <f>+E109/D109</f>
        <v>1.6606176071978486E-2</v>
      </c>
      <c r="G109" s="25">
        <f>+E109/$E$9</f>
        <v>1.4174021023918314E-5</v>
      </c>
      <c r="H109" s="15">
        <f>SUM(H110:H114)</f>
        <v>-136250.35</v>
      </c>
    </row>
    <row r="110" spans="1:9" ht="75" x14ac:dyDescent="0.25">
      <c r="A110" s="86" t="s">
        <v>64</v>
      </c>
      <c r="B110" s="87" t="s">
        <v>65</v>
      </c>
      <c r="C110" s="88">
        <v>0</v>
      </c>
      <c r="D110" s="88">
        <v>0</v>
      </c>
      <c r="E110" s="88">
        <v>198</v>
      </c>
      <c r="F110" s="24" t="s">
        <v>307</v>
      </c>
      <c r="G110" s="79">
        <f t="shared" ref="G110:G114" si="92">+E110/$E$9</f>
        <v>5.9958684429210182E-7</v>
      </c>
      <c r="H110" s="23">
        <f t="shared" ref="H110:H114" si="93">+E110-D110*50%</f>
        <v>198</v>
      </c>
    </row>
    <row r="111" spans="1:9" x14ac:dyDescent="0.25">
      <c r="A111" s="86" t="s">
        <v>15</v>
      </c>
      <c r="B111" s="87" t="s">
        <v>16</v>
      </c>
      <c r="C111" s="88">
        <v>0</v>
      </c>
      <c r="D111" s="88">
        <v>0</v>
      </c>
      <c r="E111" s="88">
        <v>322.64999999999998</v>
      </c>
      <c r="F111" s="24" t="s">
        <v>307</v>
      </c>
      <c r="G111" s="79">
        <f t="shared" si="92"/>
        <v>9.7705401672144781E-7</v>
      </c>
      <c r="H111" s="23">
        <f t="shared" si="93"/>
        <v>322.64999999999998</v>
      </c>
    </row>
    <row r="112" spans="1:9" ht="30.75" customHeight="1" x14ac:dyDescent="0.25">
      <c r="A112" s="86" t="s">
        <v>66</v>
      </c>
      <c r="B112" s="104" t="s">
        <v>24</v>
      </c>
      <c r="C112" s="88">
        <v>239583</v>
      </c>
      <c r="D112" s="88">
        <v>239583</v>
      </c>
      <c r="E112" s="88">
        <v>0</v>
      </c>
      <c r="F112" s="79">
        <f t="shared" ref="F112:F113" si="94">+E112/D112</f>
        <v>0</v>
      </c>
      <c r="G112" s="79">
        <f t="shared" si="92"/>
        <v>0</v>
      </c>
      <c r="H112" s="23">
        <f t="shared" si="93"/>
        <v>-119791.5</v>
      </c>
    </row>
    <row r="113" spans="1:9" ht="33.75" customHeight="1" x14ac:dyDescent="0.25">
      <c r="A113" s="86" t="s">
        <v>57</v>
      </c>
      <c r="B113" s="105"/>
      <c r="C113" s="88">
        <v>42279</v>
      </c>
      <c r="D113" s="88">
        <v>42279</v>
      </c>
      <c r="E113" s="88">
        <v>0</v>
      </c>
      <c r="F113" s="79">
        <f t="shared" si="94"/>
        <v>0</v>
      </c>
      <c r="G113" s="79">
        <f t="shared" si="92"/>
        <v>0</v>
      </c>
      <c r="H113" s="23">
        <f t="shared" si="93"/>
        <v>-21139.5</v>
      </c>
    </row>
    <row r="114" spans="1:9" ht="75" x14ac:dyDescent="0.25">
      <c r="A114" s="86" t="s">
        <v>67</v>
      </c>
      <c r="B114" s="87" t="s">
        <v>68</v>
      </c>
      <c r="C114" s="88">
        <v>0</v>
      </c>
      <c r="D114" s="88">
        <v>0</v>
      </c>
      <c r="E114" s="88">
        <v>4160</v>
      </c>
      <c r="F114" s="24" t="s">
        <v>307</v>
      </c>
      <c r="G114" s="79">
        <f t="shared" si="92"/>
        <v>1.2597380162904766E-5</v>
      </c>
      <c r="H114" s="23">
        <f t="shared" si="93"/>
        <v>4160</v>
      </c>
    </row>
    <row r="115" spans="1:9" ht="30" x14ac:dyDescent="0.25">
      <c r="A115" s="13" t="s">
        <v>69</v>
      </c>
      <c r="B115" s="27" t="s">
        <v>70</v>
      </c>
      <c r="C115" s="14">
        <v>0</v>
      </c>
      <c r="D115" s="14">
        <v>0</v>
      </c>
      <c r="E115" s="14">
        <f>+E116</f>
        <v>23349.7</v>
      </c>
      <c r="F115" s="24" t="s">
        <v>307</v>
      </c>
      <c r="G115" s="21">
        <f>+E115/$E$9</f>
        <v>7.0707944132158032E-5</v>
      </c>
      <c r="H115" s="14">
        <f>+H116</f>
        <v>23349.7</v>
      </c>
    </row>
    <row r="116" spans="1:9" x14ac:dyDescent="0.25">
      <c r="A116" s="99" t="s">
        <v>6</v>
      </c>
      <c r="B116" s="99" t="s">
        <v>1</v>
      </c>
      <c r="C116" s="15">
        <v>0</v>
      </c>
      <c r="D116" s="15">
        <v>0</v>
      </c>
      <c r="E116" s="15">
        <f>SUM(E117:E119)</f>
        <v>23349.7</v>
      </c>
      <c r="F116" s="24" t="s">
        <v>307</v>
      </c>
      <c r="G116" s="25">
        <f>+E116/$E$9</f>
        <v>7.0707944132158032E-5</v>
      </c>
      <c r="H116" s="15">
        <f>SUM(H117:H119)</f>
        <v>23349.7</v>
      </c>
    </row>
    <row r="117" spans="1:9" ht="30" x14ac:dyDescent="0.25">
      <c r="A117" s="86" t="s">
        <v>37</v>
      </c>
      <c r="B117" s="87" t="s">
        <v>35</v>
      </c>
      <c r="C117" s="88">
        <v>0</v>
      </c>
      <c r="D117" s="88">
        <v>0</v>
      </c>
      <c r="E117" s="73">
        <v>2.5499999999999998</v>
      </c>
      <c r="F117" s="24" t="s">
        <v>307</v>
      </c>
      <c r="G117" s="79">
        <f t="shared" ref="G117" si="95">+E117/$E$9</f>
        <v>7.7219517825497953E-9</v>
      </c>
      <c r="H117" s="23">
        <f t="shared" ref="H117" si="96">+E117-D117*50%</f>
        <v>2.5499999999999998</v>
      </c>
    </row>
    <row r="118" spans="1:9" x14ac:dyDescent="0.25">
      <c r="A118" s="86" t="s">
        <v>13</v>
      </c>
      <c r="B118" s="87" t="s">
        <v>14</v>
      </c>
      <c r="C118" s="88">
        <v>0</v>
      </c>
      <c r="D118" s="88">
        <v>0</v>
      </c>
      <c r="E118" s="88">
        <v>2.15</v>
      </c>
      <c r="F118" s="24" t="s">
        <v>307</v>
      </c>
      <c r="G118" s="79">
        <f t="shared" ref="G118:G119" si="97">+E118/$E$9</f>
        <v>6.5106652284243383E-9</v>
      </c>
      <c r="H118" s="23">
        <f t="shared" ref="H118:H119" si="98">+E118-D118*50%</f>
        <v>2.15</v>
      </c>
    </row>
    <row r="119" spans="1:9" x14ac:dyDescent="0.25">
      <c r="A119" s="86" t="s">
        <v>71</v>
      </c>
      <c r="B119" s="87" t="s">
        <v>14</v>
      </c>
      <c r="C119" s="88">
        <v>0</v>
      </c>
      <c r="D119" s="88">
        <v>0</v>
      </c>
      <c r="E119" s="88">
        <v>23345</v>
      </c>
      <c r="F119" s="24" t="s">
        <v>307</v>
      </c>
      <c r="G119" s="79">
        <f t="shared" si="97"/>
        <v>7.0693711515147062E-5</v>
      </c>
      <c r="H119" s="23">
        <f t="shared" si="98"/>
        <v>23345</v>
      </c>
    </row>
    <row r="120" spans="1:9" ht="15.75" x14ac:dyDescent="0.25">
      <c r="A120" s="12" t="s">
        <v>72</v>
      </c>
      <c r="B120" s="68" t="s">
        <v>73</v>
      </c>
      <c r="C120" s="28">
        <v>60158824</v>
      </c>
      <c r="D120" s="28">
        <f>+D121+D132+D137+D153+D150</f>
        <v>77612600</v>
      </c>
      <c r="E120" s="28">
        <f>+E121+E132+E137+E153+E150</f>
        <v>45132507.399999999</v>
      </c>
      <c r="F120" s="32">
        <f>+E120/D120</f>
        <v>0.58151005635682862</v>
      </c>
      <c r="G120" s="32">
        <f>+E120/$E$9</f>
        <v>0.13667099841896935</v>
      </c>
      <c r="H120" s="28">
        <f>+H121+H132+H137+H153+H150</f>
        <v>6326207.4000000022</v>
      </c>
      <c r="I120" s="84">
        <f>+E120-D120*50%</f>
        <v>6326207.3999999985</v>
      </c>
    </row>
    <row r="121" spans="1:9" x14ac:dyDescent="0.25">
      <c r="A121" s="13" t="s">
        <v>74</v>
      </c>
      <c r="B121" s="27" t="s">
        <v>75</v>
      </c>
      <c r="C121" s="14">
        <v>12793750</v>
      </c>
      <c r="D121" s="14">
        <f>+D122+D129</f>
        <v>27959699</v>
      </c>
      <c r="E121" s="14">
        <f>+E122+E129</f>
        <v>17793034.760000002</v>
      </c>
      <c r="F121" s="21">
        <f>+E121/D121</f>
        <v>0.63638148465046074</v>
      </c>
      <c r="G121" s="21">
        <f>+E121/$E$9</f>
        <v>5.3881159404687254E-2</v>
      </c>
      <c r="H121" s="14">
        <f>+H122+H129</f>
        <v>3813185.2600000016</v>
      </c>
    </row>
    <row r="122" spans="1:9" x14ac:dyDescent="0.25">
      <c r="A122" s="99" t="s">
        <v>6</v>
      </c>
      <c r="B122" s="99" t="s">
        <v>1</v>
      </c>
      <c r="C122" s="15">
        <v>5500000</v>
      </c>
      <c r="D122" s="15">
        <f>SUM(D123:D128)</f>
        <v>14415949</v>
      </c>
      <c r="E122" s="15">
        <f>SUM(E123:E128)</f>
        <v>11543034.760000002</v>
      </c>
      <c r="F122" s="25">
        <f>+E122/D122</f>
        <v>0.80071279108992421</v>
      </c>
      <c r="G122" s="25">
        <f>+E122/$E$9</f>
        <v>3.4954806996476968E-2</v>
      </c>
      <c r="H122" s="26">
        <f>+E122-D122*50%</f>
        <v>4335060.2600000016</v>
      </c>
    </row>
    <row r="123" spans="1:9" ht="65.25" customHeight="1" x14ac:dyDescent="0.25">
      <c r="A123" s="86" t="s">
        <v>11</v>
      </c>
      <c r="B123" s="87" t="s">
        <v>76</v>
      </c>
      <c r="C123" s="88">
        <v>5500000</v>
      </c>
      <c r="D123" s="88">
        <v>5500000</v>
      </c>
      <c r="E123" s="88">
        <v>1909425.3</v>
      </c>
      <c r="F123" s="79">
        <f t="shared" ref="F123:F127" si="99">+E123/D123</f>
        <v>0.34716823636363636</v>
      </c>
      <c r="G123" s="79">
        <f t="shared" ref="G123:G126" si="100">+E123/$E$9</f>
        <v>5.7821529799924236E-3</v>
      </c>
      <c r="H123" s="23">
        <f t="shared" ref="H123:H131" si="101">+E123-D123*50%</f>
        <v>-840574.7</v>
      </c>
    </row>
    <row r="124" spans="1:9" ht="12.75" customHeight="1" x14ac:dyDescent="0.25">
      <c r="A124" s="86" t="s">
        <v>13</v>
      </c>
      <c r="B124" s="87" t="s">
        <v>14</v>
      </c>
      <c r="C124" s="88">
        <v>0</v>
      </c>
      <c r="D124" s="88">
        <v>0</v>
      </c>
      <c r="E124" s="88">
        <v>456134.94</v>
      </c>
      <c r="F124" s="24" t="s">
        <v>307</v>
      </c>
      <c r="G124" s="79">
        <f t="shared" si="100"/>
        <v>1.3812752992220566E-3</v>
      </c>
      <c r="H124" s="23">
        <f t="shared" si="101"/>
        <v>456134.94</v>
      </c>
    </row>
    <row r="125" spans="1:9" ht="12.75" customHeight="1" x14ac:dyDescent="0.25">
      <c r="A125" s="86" t="s">
        <v>15</v>
      </c>
      <c r="B125" s="87" t="s">
        <v>16</v>
      </c>
      <c r="C125" s="73">
        <v>0</v>
      </c>
      <c r="D125" s="73">
        <v>0</v>
      </c>
      <c r="E125" s="73">
        <v>185199.88</v>
      </c>
      <c r="F125" s="24" t="s">
        <v>307</v>
      </c>
      <c r="G125" s="79">
        <f t="shared" ref="G125" si="102">+E125/$E$9</f>
        <v>5.6082531117412091E-4</v>
      </c>
      <c r="H125" s="23">
        <f t="shared" si="101"/>
        <v>185199.88</v>
      </c>
    </row>
    <row r="126" spans="1:9" ht="45" x14ac:dyDescent="0.25">
      <c r="A126" s="86" t="s">
        <v>77</v>
      </c>
      <c r="B126" s="87" t="s">
        <v>78</v>
      </c>
      <c r="C126" s="88">
        <v>0</v>
      </c>
      <c r="D126" s="88">
        <v>8699949</v>
      </c>
      <c r="E126" s="88">
        <v>8699949</v>
      </c>
      <c r="F126" s="79">
        <f t="shared" si="99"/>
        <v>1</v>
      </c>
      <c r="G126" s="79">
        <f t="shared" si="100"/>
        <v>2.6345328113193067E-2</v>
      </c>
      <c r="H126" s="23">
        <f t="shared" si="101"/>
        <v>4349974.5</v>
      </c>
    </row>
    <row r="127" spans="1:9" ht="60" x14ac:dyDescent="0.25">
      <c r="A127" s="89">
        <v>2710</v>
      </c>
      <c r="B127" s="90" t="s">
        <v>313</v>
      </c>
      <c r="C127" s="73">
        <v>0</v>
      </c>
      <c r="D127" s="73">
        <v>216000</v>
      </c>
      <c r="E127" s="73">
        <v>0</v>
      </c>
      <c r="F127" s="79">
        <f t="shared" si="99"/>
        <v>0</v>
      </c>
      <c r="G127" s="79">
        <f t="shared" ref="G127:G128" si="103">+E127/$E$9</f>
        <v>0</v>
      </c>
      <c r="H127" s="23">
        <f t="shared" si="101"/>
        <v>-108000</v>
      </c>
    </row>
    <row r="128" spans="1:9" ht="75" x14ac:dyDescent="0.25">
      <c r="A128" s="89">
        <v>2910</v>
      </c>
      <c r="B128" s="87" t="s">
        <v>68</v>
      </c>
      <c r="C128" s="73">
        <v>0</v>
      </c>
      <c r="D128" s="73">
        <v>0</v>
      </c>
      <c r="E128" s="73">
        <v>292325.64</v>
      </c>
      <c r="F128" s="24" t="s">
        <v>307</v>
      </c>
      <c r="G128" s="79">
        <f t="shared" si="103"/>
        <v>8.8522529289529809E-4</v>
      </c>
      <c r="H128" s="23">
        <f t="shared" si="101"/>
        <v>292325.64</v>
      </c>
    </row>
    <row r="129" spans="1:8" x14ac:dyDescent="0.25">
      <c r="A129" s="99" t="s">
        <v>22</v>
      </c>
      <c r="B129" s="99" t="s">
        <v>1</v>
      </c>
      <c r="C129" s="15">
        <v>7293750</v>
      </c>
      <c r="D129" s="15">
        <f>+D130+D131</f>
        <v>13543750</v>
      </c>
      <c r="E129" s="15">
        <f>+E130+E131</f>
        <v>6250000</v>
      </c>
      <c r="F129" s="25">
        <f>+E129/D129</f>
        <v>0.46146746654360865</v>
      </c>
      <c r="G129" s="25">
        <f>+E129/$E$9</f>
        <v>1.8926352408210285E-2</v>
      </c>
      <c r="H129" s="26">
        <f>+E129-D129*50%</f>
        <v>-521875</v>
      </c>
    </row>
    <row r="130" spans="1:8" ht="55.5" customHeight="1" x14ac:dyDescent="0.25">
      <c r="A130" s="72">
        <v>6260</v>
      </c>
      <c r="B130" s="87" t="s">
        <v>312</v>
      </c>
      <c r="C130" s="70"/>
      <c r="D130" s="73">
        <v>6250000</v>
      </c>
      <c r="E130" s="73">
        <v>6250000</v>
      </c>
      <c r="F130" s="79">
        <f t="shared" ref="F130:F131" si="104">+E130/D130</f>
        <v>1</v>
      </c>
      <c r="G130" s="71">
        <f>+E130/$E$9</f>
        <v>1.8926352408210285E-2</v>
      </c>
      <c r="H130" s="23">
        <f t="shared" si="101"/>
        <v>3125000</v>
      </c>
    </row>
    <row r="131" spans="1:8" ht="45" x14ac:dyDescent="0.25">
      <c r="A131" s="86" t="s">
        <v>79</v>
      </c>
      <c r="B131" s="87" t="s">
        <v>80</v>
      </c>
      <c r="C131" s="88">
        <v>7293750</v>
      </c>
      <c r="D131" s="88">
        <v>7293750</v>
      </c>
      <c r="E131" s="88">
        <v>0</v>
      </c>
      <c r="F131" s="79">
        <f t="shared" si="104"/>
        <v>0</v>
      </c>
      <c r="G131" s="79">
        <f t="shared" ref="G131" si="105">+E131/$E$9</f>
        <v>0</v>
      </c>
      <c r="H131" s="23">
        <f t="shared" si="101"/>
        <v>-3646875</v>
      </c>
    </row>
    <row r="132" spans="1:8" x14ac:dyDescent="0.25">
      <c r="A132" s="13" t="s">
        <v>81</v>
      </c>
      <c r="B132" s="27" t="s">
        <v>82</v>
      </c>
      <c r="C132" s="14">
        <v>30373434</v>
      </c>
      <c r="D132" s="14">
        <f>+D133</f>
        <v>30373434</v>
      </c>
      <c r="E132" s="14">
        <f>+E133</f>
        <v>21989906.18</v>
      </c>
      <c r="F132" s="21">
        <f>+E132/D132</f>
        <v>0.72398485400103263</v>
      </c>
      <c r="G132" s="21">
        <f>+E132/$E$9</f>
        <v>6.6590194205785797E-2</v>
      </c>
      <c r="H132" s="14">
        <f>+H133</f>
        <v>6803189.1799999997</v>
      </c>
    </row>
    <row r="133" spans="1:8" x14ac:dyDescent="0.25">
      <c r="A133" s="99" t="s">
        <v>6</v>
      </c>
      <c r="B133" s="99" t="s">
        <v>1</v>
      </c>
      <c r="C133" s="15">
        <v>30373434</v>
      </c>
      <c r="D133" s="15">
        <f>SUM(D134:D136)</f>
        <v>30373434</v>
      </c>
      <c r="E133" s="15">
        <f>SUM(E134:E136)</f>
        <v>21989906.18</v>
      </c>
      <c r="F133" s="25">
        <f>+E133/D133</f>
        <v>0.72398485400103263</v>
      </c>
      <c r="G133" s="25">
        <f>+E133/$E$9</f>
        <v>6.6590194205785797E-2</v>
      </c>
      <c r="H133" s="15">
        <f>SUM(H134:H136)</f>
        <v>6803189.1799999997</v>
      </c>
    </row>
    <row r="134" spans="1:8" ht="75" x14ac:dyDescent="0.25">
      <c r="A134" s="86" t="s">
        <v>64</v>
      </c>
      <c r="B134" s="87" t="s">
        <v>65</v>
      </c>
      <c r="C134" s="88">
        <v>23126</v>
      </c>
      <c r="D134" s="88">
        <v>23126</v>
      </c>
      <c r="E134" s="88">
        <v>11562</v>
      </c>
      <c r="F134" s="79">
        <f t="shared" ref="F134:F136" si="106">+E134/D134</f>
        <v>0.49995675862665401</v>
      </c>
      <c r="G134" s="79">
        <f t="shared" ref="G134:G136" si="107">+E134/$E$9</f>
        <v>3.5012237846996374E-5</v>
      </c>
      <c r="H134" s="23">
        <f t="shared" ref="H134:H136" si="108">+E134-D134*50%</f>
        <v>-1</v>
      </c>
    </row>
    <row r="135" spans="1:8" ht="60" x14ac:dyDescent="0.25">
      <c r="A135" s="86" t="s">
        <v>7</v>
      </c>
      <c r="B135" s="87" t="s">
        <v>8</v>
      </c>
      <c r="C135" s="88">
        <v>30284000</v>
      </c>
      <c r="D135" s="88">
        <v>30284000</v>
      </c>
      <c r="E135" s="88">
        <v>21945188.18</v>
      </c>
      <c r="F135" s="79">
        <f t="shared" si="106"/>
        <v>0.72464628780874385</v>
      </c>
      <c r="G135" s="79">
        <f t="shared" si="107"/>
        <v>6.6454778425467348E-2</v>
      </c>
      <c r="H135" s="23">
        <f t="shared" si="108"/>
        <v>6803188.1799999997</v>
      </c>
    </row>
    <row r="136" spans="1:8" ht="75" x14ac:dyDescent="0.25">
      <c r="A136" s="86" t="s">
        <v>67</v>
      </c>
      <c r="B136" s="87" t="s">
        <v>68</v>
      </c>
      <c r="C136" s="88">
        <v>66308</v>
      </c>
      <c r="D136" s="88">
        <v>66308</v>
      </c>
      <c r="E136" s="88">
        <v>33156</v>
      </c>
      <c r="F136" s="79">
        <f t="shared" si="106"/>
        <v>0.50003016227302888</v>
      </c>
      <c r="G136" s="79">
        <f t="shared" si="107"/>
        <v>1.0040354247145924E-4</v>
      </c>
      <c r="H136" s="23">
        <f t="shared" si="108"/>
        <v>2</v>
      </c>
    </row>
    <row r="137" spans="1:8" x14ac:dyDescent="0.25">
      <c r="A137" s="13" t="s">
        <v>83</v>
      </c>
      <c r="B137" s="27" t="s">
        <v>84</v>
      </c>
      <c r="C137" s="14">
        <v>16026825</v>
      </c>
      <c r="D137" s="14">
        <f>+D138+D145</f>
        <v>18292390</v>
      </c>
      <c r="E137" s="14">
        <f>+E138+E145</f>
        <v>4590467.7</v>
      </c>
      <c r="F137" s="21">
        <f>+E137/D137</f>
        <v>0.25094958613937274</v>
      </c>
      <c r="G137" s="21">
        <f>+E137/$E$9</f>
        <v>1.3900929505393044E-2</v>
      </c>
      <c r="H137" s="22">
        <f>+E137-D137*50%</f>
        <v>-4555727.3</v>
      </c>
    </row>
    <row r="138" spans="1:8" x14ac:dyDescent="0.25">
      <c r="A138" s="99" t="s">
        <v>6</v>
      </c>
      <c r="B138" s="99" t="s">
        <v>1</v>
      </c>
      <c r="C138" s="15">
        <v>137000</v>
      </c>
      <c r="D138" s="15">
        <f>SUM(D139:D144)</f>
        <v>162000</v>
      </c>
      <c r="E138" s="15">
        <f>SUM(E139:E144)</f>
        <v>336138.49</v>
      </c>
      <c r="F138" s="25">
        <f>+E138/D138</f>
        <v>2.0749289506172839</v>
      </c>
      <c r="G138" s="25">
        <f>+E138/$E$9</f>
        <v>1.017900083152587E-3</v>
      </c>
      <c r="H138" s="26">
        <f>+E138-D138*50%</f>
        <v>255138.49</v>
      </c>
    </row>
    <row r="139" spans="1:8" ht="30" x14ac:dyDescent="0.25">
      <c r="A139" s="86" t="s">
        <v>85</v>
      </c>
      <c r="B139" s="87" t="s">
        <v>86</v>
      </c>
      <c r="C139" s="88">
        <v>0</v>
      </c>
      <c r="D139" s="88">
        <v>0</v>
      </c>
      <c r="E139" s="88">
        <v>34188.879999999997</v>
      </c>
      <c r="F139" s="24" t="s">
        <v>307</v>
      </c>
      <c r="G139" s="79">
        <f t="shared" ref="G139:G144" si="109">+E139/$E$9</f>
        <v>1.0353132661152199E-4</v>
      </c>
      <c r="H139" s="23">
        <f t="shared" ref="H139:H147" si="110">+E139-D139*50%</f>
        <v>34188.879999999997</v>
      </c>
    </row>
    <row r="140" spans="1:8" ht="30" x14ac:dyDescent="0.25">
      <c r="A140" s="86" t="s">
        <v>34</v>
      </c>
      <c r="B140" s="87" t="s">
        <v>35</v>
      </c>
      <c r="C140" s="73">
        <v>0</v>
      </c>
      <c r="D140" s="73">
        <v>0</v>
      </c>
      <c r="E140" s="73">
        <v>44999.94</v>
      </c>
      <c r="F140" s="24" t="s">
        <v>307</v>
      </c>
      <c r="G140" s="79">
        <f t="shared" si="109"/>
        <v>1.3626955564613095E-4</v>
      </c>
      <c r="H140" s="23">
        <f t="shared" si="110"/>
        <v>44999.94</v>
      </c>
    </row>
    <row r="141" spans="1:8" ht="57.75" customHeight="1" x14ac:dyDescent="0.25">
      <c r="A141" s="86" t="s">
        <v>11</v>
      </c>
      <c r="B141" s="87" t="s">
        <v>12</v>
      </c>
      <c r="C141" s="92">
        <v>30000</v>
      </c>
      <c r="D141" s="92">
        <v>30000</v>
      </c>
      <c r="E141" s="92">
        <v>18394.22</v>
      </c>
      <c r="F141" s="79">
        <f t="shared" ref="F141:F144" si="111">+E141/D141</f>
        <v>0.61314066666666667</v>
      </c>
      <c r="G141" s="79">
        <f t="shared" si="109"/>
        <v>5.570167839906397E-5</v>
      </c>
      <c r="H141" s="23">
        <f t="shared" si="110"/>
        <v>3394.2200000000012</v>
      </c>
    </row>
    <row r="142" spans="1:8" x14ac:dyDescent="0.25">
      <c r="A142" s="86" t="s">
        <v>87</v>
      </c>
      <c r="B142" s="87" t="s">
        <v>88</v>
      </c>
      <c r="C142" s="92">
        <v>52000</v>
      </c>
      <c r="D142" s="92">
        <v>52000</v>
      </c>
      <c r="E142" s="92">
        <v>35898.080000000002</v>
      </c>
      <c r="F142" s="79">
        <f t="shared" si="111"/>
        <v>0.69034769230769233</v>
      </c>
      <c r="G142" s="79">
        <f t="shared" si="109"/>
        <v>1.0870715405730008E-4</v>
      </c>
      <c r="H142" s="23">
        <f t="shared" si="110"/>
        <v>9898.0800000000017</v>
      </c>
    </row>
    <row r="143" spans="1:8" x14ac:dyDescent="0.25">
      <c r="A143" s="86" t="s">
        <v>13</v>
      </c>
      <c r="B143" s="87" t="s">
        <v>14</v>
      </c>
      <c r="C143" s="92">
        <v>0</v>
      </c>
      <c r="D143" s="92">
        <v>0</v>
      </c>
      <c r="E143" s="92">
        <v>124450.32</v>
      </c>
      <c r="F143" s="24" t="s">
        <v>307</v>
      </c>
      <c r="G143" s="79">
        <f t="shared" si="109"/>
        <v>3.7686249818152652E-4</v>
      </c>
      <c r="H143" s="23">
        <f t="shared" si="110"/>
        <v>124450.32</v>
      </c>
    </row>
    <row r="144" spans="1:8" x14ac:dyDescent="0.25">
      <c r="A144" s="86" t="s">
        <v>15</v>
      </c>
      <c r="B144" s="87" t="s">
        <v>16</v>
      </c>
      <c r="C144" s="92">
        <v>55000</v>
      </c>
      <c r="D144" s="92">
        <v>80000</v>
      </c>
      <c r="E144" s="92">
        <v>78207.05</v>
      </c>
      <c r="F144" s="79">
        <f t="shared" si="111"/>
        <v>0.97758812500000003</v>
      </c>
      <c r="G144" s="79">
        <f t="shared" si="109"/>
        <v>2.3682787025704357E-4</v>
      </c>
      <c r="H144" s="23">
        <f t="shared" si="110"/>
        <v>38207.050000000003</v>
      </c>
    </row>
    <row r="145" spans="1:9" x14ac:dyDescent="0.25">
      <c r="A145" s="99" t="s">
        <v>22</v>
      </c>
      <c r="B145" s="99" t="s">
        <v>1</v>
      </c>
      <c r="C145" s="15">
        <v>15889825</v>
      </c>
      <c r="D145" s="15">
        <f>SUM(D146:D149)</f>
        <v>18130390</v>
      </c>
      <c r="E145" s="15">
        <f>SUM(E146:E149)</f>
        <v>4254329.21</v>
      </c>
      <c r="F145" s="25">
        <f>+E145/D145</f>
        <v>0.23465183098653697</v>
      </c>
      <c r="G145" s="25">
        <f>+E145/$E$9</f>
        <v>1.2883029422240457E-2</v>
      </c>
      <c r="H145" s="15">
        <f>SUM(H146:H149)</f>
        <v>-4810865.79</v>
      </c>
    </row>
    <row r="146" spans="1:9" x14ac:dyDescent="0.25">
      <c r="A146" s="86" t="s">
        <v>89</v>
      </c>
      <c r="B146" s="87" t="s">
        <v>90</v>
      </c>
      <c r="C146" s="88">
        <v>230000</v>
      </c>
      <c r="D146" s="88">
        <v>230000</v>
      </c>
      <c r="E146" s="88">
        <v>121764.21</v>
      </c>
      <c r="F146" s="79">
        <f t="shared" ref="F146" si="112">+E146/D146</f>
        <v>0.52940960869565223</v>
      </c>
      <c r="G146" s="79">
        <f t="shared" ref="G146" si="113">+E146/$E$9</f>
        <v>3.687283758667717E-4</v>
      </c>
      <c r="H146" s="23">
        <f t="shared" si="110"/>
        <v>6764.2100000000064</v>
      </c>
    </row>
    <row r="147" spans="1:9" ht="45" customHeight="1" x14ac:dyDescent="0.25">
      <c r="A147" s="89" t="s">
        <v>91</v>
      </c>
      <c r="B147" s="90" t="s">
        <v>92</v>
      </c>
      <c r="C147" s="73">
        <v>12159825</v>
      </c>
      <c r="D147" s="73">
        <v>12159825</v>
      </c>
      <c r="E147" s="73">
        <v>0</v>
      </c>
      <c r="F147" s="91">
        <f t="shared" ref="F147:F149" si="114">+E147/D147</f>
        <v>0</v>
      </c>
      <c r="G147" s="91">
        <f t="shared" ref="G147:G149" si="115">+E147/$E$9</f>
        <v>0</v>
      </c>
      <c r="H147" s="23">
        <f t="shared" si="110"/>
        <v>-6079912.5</v>
      </c>
    </row>
    <row r="148" spans="1:9" ht="28.5" customHeight="1" x14ac:dyDescent="0.25">
      <c r="A148" s="86" t="s">
        <v>93</v>
      </c>
      <c r="B148" s="104" t="s">
        <v>94</v>
      </c>
      <c r="C148" s="88">
        <v>0</v>
      </c>
      <c r="D148" s="88">
        <v>2086500</v>
      </c>
      <c r="E148" s="88">
        <v>511500</v>
      </c>
      <c r="F148" s="79">
        <f t="shared" si="114"/>
        <v>0.24514737598849748</v>
      </c>
      <c r="G148" s="79">
        <f t="shared" si="115"/>
        <v>1.5489326810879298E-3</v>
      </c>
      <c r="H148" s="23">
        <f t="shared" ref="H148:H149" si="116">+E148-D148*50%</f>
        <v>-531750</v>
      </c>
    </row>
    <row r="149" spans="1:9" ht="28.5" customHeight="1" x14ac:dyDescent="0.25">
      <c r="A149" s="86" t="s">
        <v>95</v>
      </c>
      <c r="B149" s="105"/>
      <c r="C149" s="88">
        <v>3500000</v>
      </c>
      <c r="D149" s="88">
        <v>3654065</v>
      </c>
      <c r="E149" s="88">
        <v>3621065</v>
      </c>
      <c r="F149" s="79">
        <f t="shared" si="114"/>
        <v>0.99096896196427819</v>
      </c>
      <c r="G149" s="79">
        <f t="shared" si="115"/>
        <v>1.0965368365285756E-2</v>
      </c>
      <c r="H149" s="23">
        <f t="shared" si="116"/>
        <v>1794032.5</v>
      </c>
    </row>
    <row r="150" spans="1:9" x14ac:dyDescent="0.25">
      <c r="A150" s="13" t="s">
        <v>317</v>
      </c>
      <c r="B150" s="27" t="s">
        <v>318</v>
      </c>
      <c r="C150" s="14">
        <f>+C151</f>
        <v>0</v>
      </c>
      <c r="D150" s="14">
        <f t="shared" ref="D150:E151" si="117">+D151</f>
        <v>0</v>
      </c>
      <c r="E150" s="14">
        <f t="shared" si="117"/>
        <v>13.32</v>
      </c>
      <c r="F150" s="24" t="s">
        <v>307</v>
      </c>
      <c r="G150" s="21">
        <f>+E150/$E$9</f>
        <v>4.0335842252377762E-8</v>
      </c>
      <c r="H150" s="14">
        <f t="shared" ref="H150:H151" si="118">+H151</f>
        <v>13.32</v>
      </c>
    </row>
    <row r="151" spans="1:9" x14ac:dyDescent="0.25">
      <c r="A151" s="99" t="s">
        <v>6</v>
      </c>
      <c r="B151" s="99" t="s">
        <v>1</v>
      </c>
      <c r="C151" s="15">
        <f>+C152</f>
        <v>0</v>
      </c>
      <c r="D151" s="15">
        <f t="shared" si="117"/>
        <v>0</v>
      </c>
      <c r="E151" s="15">
        <f t="shared" si="117"/>
        <v>13.32</v>
      </c>
      <c r="F151" s="24" t="s">
        <v>307</v>
      </c>
      <c r="G151" s="25">
        <f>+E151/$E$9</f>
        <v>4.0335842252377762E-8</v>
      </c>
      <c r="H151" s="15">
        <f t="shared" si="118"/>
        <v>13.32</v>
      </c>
    </row>
    <row r="152" spans="1:9" x14ac:dyDescent="0.25">
      <c r="A152" s="86" t="s">
        <v>13</v>
      </c>
      <c r="B152" s="87" t="s">
        <v>14</v>
      </c>
      <c r="C152" s="88">
        <v>0</v>
      </c>
      <c r="D152" s="88">
        <v>0</v>
      </c>
      <c r="E152" s="88">
        <v>13.32</v>
      </c>
      <c r="F152" s="24" t="s">
        <v>307</v>
      </c>
      <c r="G152" s="79">
        <f t="shared" ref="G152" si="119">+E152/$E$9</f>
        <v>4.0335842252377762E-8</v>
      </c>
      <c r="H152" s="23">
        <f t="shared" ref="H152" si="120">+E152-D152*50%</f>
        <v>13.32</v>
      </c>
    </row>
    <row r="153" spans="1:9" x14ac:dyDescent="0.25">
      <c r="A153" s="13" t="s">
        <v>96</v>
      </c>
      <c r="B153" s="27" t="s">
        <v>50</v>
      </c>
      <c r="C153" s="14">
        <v>964815</v>
      </c>
      <c r="D153" s="14">
        <f>+D154+D160</f>
        <v>987077</v>
      </c>
      <c r="E153" s="14">
        <f>+E154+E160</f>
        <v>759085.44</v>
      </c>
      <c r="F153" s="21">
        <f>+E153/D153</f>
        <v>0.76902353109230581</v>
      </c>
      <c r="G153" s="21">
        <f>+E153/$E$9</f>
        <v>2.2986749672610179E-3</v>
      </c>
      <c r="H153" s="14">
        <f>+H154+H160</f>
        <v>265546.94</v>
      </c>
      <c r="I153" s="84">
        <f>+E153-D153*50%</f>
        <v>265546.93999999994</v>
      </c>
    </row>
    <row r="154" spans="1:9" x14ac:dyDescent="0.25">
      <c r="A154" s="99" t="s">
        <v>6</v>
      </c>
      <c r="B154" s="99" t="s">
        <v>1</v>
      </c>
      <c r="C154" s="15">
        <v>894868</v>
      </c>
      <c r="D154" s="15">
        <f>SUM(D155:D159)</f>
        <v>917130</v>
      </c>
      <c r="E154" s="15">
        <f>SUM(E155:E159)</f>
        <v>759085.44</v>
      </c>
      <c r="F154" s="25">
        <f>+E154/D154</f>
        <v>0.82767485525498019</v>
      </c>
      <c r="G154" s="25">
        <f>+E154/$E$9</f>
        <v>2.2986749672610179E-3</v>
      </c>
      <c r="H154" s="15">
        <f>SUM(H155:H159)</f>
        <v>300520.44</v>
      </c>
    </row>
    <row r="155" spans="1:9" x14ac:dyDescent="0.25">
      <c r="A155" s="86" t="s">
        <v>13</v>
      </c>
      <c r="B155" s="87" t="s">
        <v>14</v>
      </c>
      <c r="C155" s="88">
        <v>0</v>
      </c>
      <c r="D155" s="88">
        <v>0</v>
      </c>
      <c r="E155" s="88">
        <v>330.94</v>
      </c>
      <c r="F155" s="24" t="s">
        <v>307</v>
      </c>
      <c r="G155" s="79">
        <f t="shared" ref="G155" si="121">+E155/$E$9</f>
        <v>1.0021579305556978E-6</v>
      </c>
      <c r="H155" s="23">
        <f t="shared" ref="H155" si="122">+E155-D155*50%</f>
        <v>330.94</v>
      </c>
    </row>
    <row r="156" spans="1:9" ht="60" x14ac:dyDescent="0.25">
      <c r="A156" s="86" t="s">
        <v>97</v>
      </c>
      <c r="B156" s="87" t="s">
        <v>98</v>
      </c>
      <c r="C156" s="88">
        <v>108362</v>
      </c>
      <c r="D156" s="88">
        <v>108362</v>
      </c>
      <c r="E156" s="88">
        <v>107001.26</v>
      </c>
      <c r="F156" s="79">
        <f t="shared" ref="F156:F158" si="123">+E156/D156</f>
        <v>0.98744264594599573</v>
      </c>
      <c r="G156" s="79">
        <f t="shared" ref="G156:G158" si="124">+E156/$E$9</f>
        <v>3.2402296878120558E-4</v>
      </c>
      <c r="H156" s="23">
        <f t="shared" ref="H156:H162" si="125">+E156-D156*50%</f>
        <v>52820.259999999995</v>
      </c>
    </row>
    <row r="157" spans="1:9" ht="30" customHeight="1" x14ac:dyDescent="0.25">
      <c r="A157" s="89">
        <v>2370</v>
      </c>
      <c r="B157" s="93" t="s">
        <v>314</v>
      </c>
      <c r="C157" s="73">
        <v>0</v>
      </c>
      <c r="D157" s="73">
        <v>0</v>
      </c>
      <c r="E157" s="73">
        <v>2565</v>
      </c>
      <c r="F157" s="24" t="s">
        <v>307</v>
      </c>
      <c r="G157" s="91">
        <f t="shared" si="124"/>
        <v>7.7673750283295009E-6</v>
      </c>
      <c r="H157" s="23">
        <f t="shared" si="125"/>
        <v>2565</v>
      </c>
    </row>
    <row r="158" spans="1:9" ht="30.75" customHeight="1" x14ac:dyDescent="0.25">
      <c r="A158" s="86" t="s">
        <v>99</v>
      </c>
      <c r="B158" s="104" t="s">
        <v>43</v>
      </c>
      <c r="C158" s="88">
        <v>252845</v>
      </c>
      <c r="D158" s="88">
        <v>252845</v>
      </c>
      <c r="E158" s="88">
        <v>93265.75</v>
      </c>
      <c r="F158" s="79">
        <f t="shared" si="123"/>
        <v>0.36886531274100731</v>
      </c>
      <c r="G158" s="79">
        <f t="shared" si="124"/>
        <v>2.8242887233856617E-4</v>
      </c>
      <c r="H158" s="23">
        <f t="shared" si="125"/>
        <v>-33156.75</v>
      </c>
    </row>
    <row r="159" spans="1:9" ht="30.75" customHeight="1" x14ac:dyDescent="0.25">
      <c r="A159" s="86" t="s">
        <v>42</v>
      </c>
      <c r="B159" s="105"/>
      <c r="C159" s="88">
        <v>533661</v>
      </c>
      <c r="D159" s="88">
        <v>555923</v>
      </c>
      <c r="E159" s="88">
        <v>555922.49</v>
      </c>
      <c r="F159" s="79">
        <f t="shared" ref="F159" si="126">+E159/D159</f>
        <v>0.99999908260676384</v>
      </c>
      <c r="G159" s="79">
        <f t="shared" ref="G159" si="127">+E159/$E$9</f>
        <v>1.6834535931823612E-3</v>
      </c>
      <c r="H159" s="23">
        <f t="shared" si="125"/>
        <v>277960.99</v>
      </c>
    </row>
    <row r="160" spans="1:9" x14ac:dyDescent="0.25">
      <c r="A160" s="99" t="s">
        <v>22</v>
      </c>
      <c r="B160" s="99" t="s">
        <v>1</v>
      </c>
      <c r="C160" s="15">
        <v>69947</v>
      </c>
      <c r="D160" s="15">
        <f>SUM(D161:D162)</f>
        <v>69947</v>
      </c>
      <c r="E160" s="15">
        <f>SUM(E161:E162)</f>
        <v>0</v>
      </c>
      <c r="F160" s="25">
        <f>+E160/D160</f>
        <v>0</v>
      </c>
      <c r="G160" s="25">
        <f>+E160/$E$9</f>
        <v>0</v>
      </c>
      <c r="H160" s="26">
        <f t="shared" si="125"/>
        <v>-34973.5</v>
      </c>
    </row>
    <row r="161" spans="1:9" ht="59.25" customHeight="1" x14ac:dyDescent="0.25">
      <c r="A161" s="86" t="s">
        <v>93</v>
      </c>
      <c r="B161" s="87" t="s">
        <v>94</v>
      </c>
      <c r="C161" s="88">
        <v>23316</v>
      </c>
      <c r="D161" s="88">
        <v>23316</v>
      </c>
      <c r="E161" s="88">
        <v>0</v>
      </c>
      <c r="F161" s="79">
        <f t="shared" ref="F161:F162" si="128">+E161/D161</f>
        <v>0</v>
      </c>
      <c r="G161" s="79">
        <f t="shared" ref="G161:G162" si="129">+E161/$E$9</f>
        <v>0</v>
      </c>
      <c r="H161" s="23">
        <f t="shared" si="125"/>
        <v>-11658</v>
      </c>
    </row>
    <row r="162" spans="1:9" ht="60" x14ac:dyDescent="0.25">
      <c r="A162" s="86" t="s">
        <v>100</v>
      </c>
      <c r="B162" s="87" t="s">
        <v>101</v>
      </c>
      <c r="C162" s="88">
        <v>46631</v>
      </c>
      <c r="D162" s="88">
        <v>46631</v>
      </c>
      <c r="E162" s="88">
        <v>0</v>
      </c>
      <c r="F162" s="79">
        <f t="shared" si="128"/>
        <v>0</v>
      </c>
      <c r="G162" s="79">
        <f t="shared" si="129"/>
        <v>0</v>
      </c>
      <c r="H162" s="23">
        <f t="shared" si="125"/>
        <v>-23315.5</v>
      </c>
    </row>
    <row r="163" spans="1:9" ht="15.75" x14ac:dyDescent="0.25">
      <c r="A163" s="12" t="s">
        <v>102</v>
      </c>
      <c r="B163" s="68" t="s">
        <v>103</v>
      </c>
      <c r="C163" s="28">
        <v>120000</v>
      </c>
      <c r="D163" s="28">
        <f>+D164</f>
        <v>120000</v>
      </c>
      <c r="E163" s="28">
        <f>+E164</f>
        <v>6677.7</v>
      </c>
      <c r="F163" s="32">
        <f>+E163/D163</f>
        <v>5.5647499999999996E-2</v>
      </c>
      <c r="G163" s="32">
        <f>+E163/$E$9</f>
        <v>2.0221520556208932E-5</v>
      </c>
      <c r="H163" s="28">
        <f>+H164</f>
        <v>-53322.3</v>
      </c>
      <c r="I163" s="84">
        <f>+E163-D163*50%</f>
        <v>-53322.3</v>
      </c>
    </row>
    <row r="164" spans="1:9" x14ac:dyDescent="0.25">
      <c r="A164" s="13" t="s">
        <v>104</v>
      </c>
      <c r="B164" s="27" t="s">
        <v>105</v>
      </c>
      <c r="C164" s="14">
        <v>120000</v>
      </c>
      <c r="D164" s="14">
        <f>+D165</f>
        <v>120000</v>
      </c>
      <c r="E164" s="14">
        <f>+E165</f>
        <v>6677.7</v>
      </c>
      <c r="F164" s="21">
        <f>+E164/D164</f>
        <v>5.5647499999999996E-2</v>
      </c>
      <c r="G164" s="21">
        <f>+E164/$E$9</f>
        <v>2.0221520556208932E-5</v>
      </c>
      <c r="H164" s="14">
        <f>+H165</f>
        <v>-53322.3</v>
      </c>
    </row>
    <row r="165" spans="1:9" x14ac:dyDescent="0.25">
      <c r="A165" s="99" t="s">
        <v>6</v>
      </c>
      <c r="B165" s="99" t="s">
        <v>1</v>
      </c>
      <c r="C165" s="15">
        <v>120000</v>
      </c>
      <c r="D165" s="15">
        <f>SUM(D166:D169)</f>
        <v>120000</v>
      </c>
      <c r="E165" s="15">
        <f>SUM(E166:E169)</f>
        <v>6677.7</v>
      </c>
      <c r="F165" s="25">
        <f>+E165/D165</f>
        <v>5.5647499999999996E-2</v>
      </c>
      <c r="G165" s="25">
        <f>+E165/$E$9</f>
        <v>2.0221520556208932E-5</v>
      </c>
      <c r="H165" s="15">
        <f>SUM(H166:H169)</f>
        <v>-53322.3</v>
      </c>
    </row>
    <row r="166" spans="1:9" ht="75" x14ac:dyDescent="0.25">
      <c r="A166" s="94" t="s">
        <v>319</v>
      </c>
      <c r="B166" s="87" t="s">
        <v>65</v>
      </c>
      <c r="C166" s="73">
        <v>0</v>
      </c>
      <c r="D166" s="73">
        <v>0</v>
      </c>
      <c r="E166" s="73">
        <v>677</v>
      </c>
      <c r="F166" s="24" t="s">
        <v>307</v>
      </c>
      <c r="G166" s="79">
        <f t="shared" ref="G166" si="130">+E166/$E$9</f>
        <v>2.0501024928573382E-6</v>
      </c>
      <c r="H166" s="23">
        <f t="shared" ref="H166:H169" si="131">+E166-D166*50%</f>
        <v>677</v>
      </c>
    </row>
    <row r="167" spans="1:9" x14ac:dyDescent="0.25">
      <c r="A167" s="86" t="s">
        <v>13</v>
      </c>
      <c r="B167" s="87" t="s">
        <v>14</v>
      </c>
      <c r="C167" s="88">
        <v>0</v>
      </c>
      <c r="D167" s="88">
        <v>0</v>
      </c>
      <c r="E167" s="88">
        <v>0.7</v>
      </c>
      <c r="F167" s="24" t="s">
        <v>307</v>
      </c>
      <c r="G167" s="79">
        <f t="shared" ref="G167" si="132">+E167/$E$9</f>
        <v>2.1197514697195518E-9</v>
      </c>
      <c r="H167" s="23">
        <f t="shared" si="131"/>
        <v>0.7</v>
      </c>
    </row>
    <row r="168" spans="1:9" ht="68.25" customHeight="1" x14ac:dyDescent="0.25">
      <c r="A168" s="86" t="s">
        <v>66</v>
      </c>
      <c r="B168" s="87" t="s">
        <v>24</v>
      </c>
      <c r="C168" s="88">
        <v>120000</v>
      </c>
      <c r="D168" s="88">
        <v>120000</v>
      </c>
      <c r="E168" s="88">
        <v>0</v>
      </c>
      <c r="F168" s="79">
        <f t="shared" ref="F168" si="133">+E168/D168</f>
        <v>0</v>
      </c>
      <c r="G168" s="79">
        <f t="shared" ref="G168:G169" si="134">+E168/$E$9</f>
        <v>0</v>
      </c>
      <c r="H168" s="23">
        <f t="shared" si="131"/>
        <v>-60000</v>
      </c>
    </row>
    <row r="169" spans="1:9" ht="75" x14ac:dyDescent="0.25">
      <c r="A169" s="86" t="s">
        <v>67</v>
      </c>
      <c r="B169" s="87" t="s">
        <v>68</v>
      </c>
      <c r="C169" s="88">
        <v>0</v>
      </c>
      <c r="D169" s="88">
        <v>0</v>
      </c>
      <c r="E169" s="73">
        <v>6000</v>
      </c>
      <c r="F169" s="24" t="s">
        <v>307</v>
      </c>
      <c r="G169" s="91">
        <f t="shared" si="134"/>
        <v>1.8169298311881875E-5</v>
      </c>
      <c r="H169" s="46">
        <f t="shared" si="131"/>
        <v>6000</v>
      </c>
    </row>
    <row r="170" spans="1:9" ht="15.75" x14ac:dyDescent="0.25">
      <c r="A170" s="12" t="s">
        <v>106</v>
      </c>
      <c r="B170" s="68" t="s">
        <v>107</v>
      </c>
      <c r="C170" s="28">
        <v>17294518</v>
      </c>
      <c r="D170" s="28">
        <v>17294518</v>
      </c>
      <c r="E170" s="28">
        <f>+E171</f>
        <v>2851795.4299999997</v>
      </c>
      <c r="F170" s="32">
        <f>+E170/D170</f>
        <v>0.16489591846387391</v>
      </c>
      <c r="G170" s="32">
        <f>+E170/$E$9</f>
        <v>8.6358536486885722E-3</v>
      </c>
      <c r="H170" s="28">
        <f>+H171</f>
        <v>-5795463.5700000003</v>
      </c>
      <c r="I170" s="84">
        <f>+E170-D170*50%</f>
        <v>-5795463.5700000003</v>
      </c>
    </row>
    <row r="171" spans="1:9" x14ac:dyDescent="0.25">
      <c r="A171" s="13" t="s">
        <v>108</v>
      </c>
      <c r="B171" s="27" t="s">
        <v>109</v>
      </c>
      <c r="C171" s="14">
        <v>17294518</v>
      </c>
      <c r="D171" s="14">
        <f>+D172+D178</f>
        <v>17294518</v>
      </c>
      <c r="E171" s="14">
        <f>+E172+E178</f>
        <v>2851795.4299999997</v>
      </c>
      <c r="F171" s="21">
        <f>+E171/D171</f>
        <v>0.16489591846387391</v>
      </c>
      <c r="G171" s="21">
        <f>+E171/$E$9</f>
        <v>8.6358536486885722E-3</v>
      </c>
      <c r="H171" s="14">
        <f>+H172+H178</f>
        <v>-5795463.5700000003</v>
      </c>
    </row>
    <row r="172" spans="1:9" x14ac:dyDescent="0.25">
      <c r="A172" s="99" t="s">
        <v>6</v>
      </c>
      <c r="B172" s="99" t="s">
        <v>1</v>
      </c>
      <c r="C172" s="15">
        <v>1783611</v>
      </c>
      <c r="D172" s="15">
        <v>1783611</v>
      </c>
      <c r="E172" s="15">
        <f>SUM(E173:E177)</f>
        <v>717883.42999999993</v>
      </c>
      <c r="F172" s="25">
        <f>+E172/D172</f>
        <v>0.40248878819428674</v>
      </c>
      <c r="G172" s="25">
        <f>+E172/$E$9</f>
        <v>2.1739063654711613E-3</v>
      </c>
      <c r="H172" s="15">
        <f>SUM(H173:H177)</f>
        <v>-173922.07000000007</v>
      </c>
    </row>
    <row r="173" spans="1:9" ht="30" x14ac:dyDescent="0.25">
      <c r="A173" s="86" t="s">
        <v>110</v>
      </c>
      <c r="B173" s="87" t="s">
        <v>111</v>
      </c>
      <c r="C173" s="88">
        <v>11832</v>
      </c>
      <c r="D173" s="88">
        <v>11832</v>
      </c>
      <c r="E173" s="88">
        <v>10802.54</v>
      </c>
      <c r="F173" s="79">
        <f t="shared" ref="F173" si="135">+E173/D173</f>
        <v>0.91299357674104131</v>
      </c>
      <c r="G173" s="79">
        <f t="shared" ref="G173" si="136">+E173/$E$9</f>
        <v>3.271242863100607E-5</v>
      </c>
      <c r="H173" s="46">
        <f t="shared" ref="H173:H177" si="137">+E173-D173*50%</f>
        <v>4886.5400000000009</v>
      </c>
    </row>
    <row r="174" spans="1:9" ht="30" x14ac:dyDescent="0.25">
      <c r="A174" s="86" t="s">
        <v>34</v>
      </c>
      <c r="B174" s="87" t="s">
        <v>35</v>
      </c>
      <c r="C174" s="88">
        <v>0</v>
      </c>
      <c r="D174" s="88">
        <v>0</v>
      </c>
      <c r="E174" s="88">
        <v>136160.79999999999</v>
      </c>
      <c r="F174" s="24" t="s">
        <v>307</v>
      </c>
      <c r="G174" s="79">
        <f t="shared" ref="G174:G177" si="138">+E174/$E$9</f>
        <v>4.123243655974142E-4</v>
      </c>
      <c r="H174" s="46">
        <f t="shared" si="137"/>
        <v>136160.79999999999</v>
      </c>
    </row>
    <row r="175" spans="1:9" ht="59.25" customHeight="1" x14ac:dyDescent="0.25">
      <c r="A175" s="86" t="s">
        <v>11</v>
      </c>
      <c r="B175" s="87" t="s">
        <v>12</v>
      </c>
      <c r="C175" s="88">
        <v>1738314</v>
      </c>
      <c r="D175" s="88">
        <v>1738314</v>
      </c>
      <c r="E175" s="88">
        <v>539193.07999999996</v>
      </c>
      <c r="F175" s="79">
        <f t="shared" ref="F175:F177" si="139">+E175/D175</f>
        <v>0.31018163576891167</v>
      </c>
      <c r="G175" s="79">
        <f t="shared" si="138"/>
        <v>1.6327933197037312E-3</v>
      </c>
      <c r="H175" s="46">
        <f t="shared" si="137"/>
        <v>-329963.92000000004</v>
      </c>
    </row>
    <row r="176" spans="1:9" x14ac:dyDescent="0.25">
      <c r="A176" s="86" t="s">
        <v>13</v>
      </c>
      <c r="B176" s="87" t="s">
        <v>14</v>
      </c>
      <c r="C176" s="88">
        <v>0</v>
      </c>
      <c r="D176" s="88">
        <v>0</v>
      </c>
      <c r="E176" s="88">
        <v>4966.18</v>
      </c>
      <c r="F176" s="24" t="s">
        <v>307</v>
      </c>
      <c r="G176" s="79">
        <f t="shared" si="138"/>
        <v>1.5038667648416922E-5</v>
      </c>
      <c r="H176" s="46">
        <f t="shared" si="137"/>
        <v>4966.18</v>
      </c>
    </row>
    <row r="177" spans="1:9" x14ac:dyDescent="0.25">
      <c r="A177" s="86" t="s">
        <v>15</v>
      </c>
      <c r="B177" s="87" t="s">
        <v>16</v>
      </c>
      <c r="C177" s="88">
        <v>33465</v>
      </c>
      <c r="D177" s="88">
        <v>33465</v>
      </c>
      <c r="E177" s="88">
        <v>26760.83</v>
      </c>
      <c r="F177" s="79">
        <f t="shared" si="139"/>
        <v>0.79966621843717323</v>
      </c>
      <c r="G177" s="79">
        <f t="shared" si="138"/>
        <v>8.103758389059297E-5</v>
      </c>
      <c r="H177" s="46">
        <f t="shared" si="137"/>
        <v>10028.330000000002</v>
      </c>
    </row>
    <row r="178" spans="1:9" x14ac:dyDescent="0.25">
      <c r="A178" s="99" t="s">
        <v>22</v>
      </c>
      <c r="B178" s="99" t="s">
        <v>1</v>
      </c>
      <c r="C178" s="15">
        <v>15510907</v>
      </c>
      <c r="D178" s="15">
        <v>15510907</v>
      </c>
      <c r="E178" s="15">
        <f>+E179</f>
        <v>2133912</v>
      </c>
      <c r="F178" s="25">
        <v>0</v>
      </c>
      <c r="G178" s="25"/>
      <c r="H178" s="15">
        <f>+H179</f>
        <v>-5621541.5</v>
      </c>
    </row>
    <row r="179" spans="1:9" ht="30" x14ac:dyDescent="0.25">
      <c r="A179" s="86" t="s">
        <v>112</v>
      </c>
      <c r="B179" s="87" t="s">
        <v>113</v>
      </c>
      <c r="C179" s="88">
        <v>15510907</v>
      </c>
      <c r="D179" s="88">
        <v>15510907</v>
      </c>
      <c r="E179" s="88">
        <v>2133912</v>
      </c>
      <c r="F179" s="79">
        <f t="shared" ref="F179" si="140">+E179/D179</f>
        <v>0.13757493356126757</v>
      </c>
      <c r="G179" s="79">
        <f t="shared" ref="G179" si="141">+E179/$E$9</f>
        <v>6.4619472832174122E-3</v>
      </c>
      <c r="H179" s="46">
        <f t="shared" ref="H179" si="142">+E179-D179*50%</f>
        <v>-5621541.5</v>
      </c>
    </row>
    <row r="180" spans="1:9" ht="15.75" x14ac:dyDescent="0.25">
      <c r="A180" s="12" t="s">
        <v>114</v>
      </c>
      <c r="B180" s="68" t="s">
        <v>115</v>
      </c>
      <c r="C180" s="28">
        <v>413000</v>
      </c>
      <c r="D180" s="28">
        <f>+D181+D186+D189+D195</f>
        <v>413000</v>
      </c>
      <c r="E180" s="28">
        <f>+E181+E186+E189+E195</f>
        <v>115125.48999999999</v>
      </c>
      <c r="F180" s="32">
        <f>+E180/D180</f>
        <v>0.27875421307506049</v>
      </c>
      <c r="G180" s="32">
        <f>+E180/$E$9</f>
        <v>3.4862489518526225E-4</v>
      </c>
      <c r="H180" s="28">
        <f>+H181+H186+H189+H195</f>
        <v>-91374.510000000009</v>
      </c>
      <c r="I180" s="84">
        <f>+E180-D180*50%</f>
        <v>-91374.510000000009</v>
      </c>
    </row>
    <row r="181" spans="1:9" x14ac:dyDescent="0.25">
      <c r="A181" s="13" t="s">
        <v>116</v>
      </c>
      <c r="B181" s="27" t="s">
        <v>117</v>
      </c>
      <c r="C181" s="14">
        <v>0</v>
      </c>
      <c r="D181" s="14">
        <v>0</v>
      </c>
      <c r="E181" s="14">
        <f>+E182</f>
        <v>36274.050000000003</v>
      </c>
      <c r="F181" s="24" t="s">
        <v>307</v>
      </c>
      <c r="G181" s="21">
        <f>+E181/$E$9</f>
        <v>1.0984567257168646E-4</v>
      </c>
      <c r="H181" s="14">
        <f>+H182</f>
        <v>36274.050000000003</v>
      </c>
    </row>
    <row r="182" spans="1:9" x14ac:dyDescent="0.25">
      <c r="A182" s="99" t="s">
        <v>6</v>
      </c>
      <c r="B182" s="99" t="s">
        <v>1</v>
      </c>
      <c r="C182" s="15">
        <v>0</v>
      </c>
      <c r="D182" s="15">
        <v>0</v>
      </c>
      <c r="E182" s="15">
        <f>SUM(E183:E185)</f>
        <v>36274.050000000003</v>
      </c>
      <c r="F182" s="24" t="s">
        <v>307</v>
      </c>
      <c r="G182" s="25">
        <f>+E182/$E$9</f>
        <v>1.0984567257168646E-4</v>
      </c>
      <c r="H182" s="15">
        <f>SUM(H183:H185)</f>
        <v>36274.050000000003</v>
      </c>
    </row>
    <row r="183" spans="1:9" ht="14.25" customHeight="1" x14ac:dyDescent="0.25">
      <c r="A183" s="86" t="s">
        <v>87</v>
      </c>
      <c r="B183" s="87" t="s">
        <v>88</v>
      </c>
      <c r="C183" s="88">
        <v>0</v>
      </c>
      <c r="D183" s="88">
        <v>0</v>
      </c>
      <c r="E183" s="88">
        <v>15015.54</v>
      </c>
      <c r="F183" s="24" t="s">
        <v>307</v>
      </c>
      <c r="G183" s="79">
        <f t="shared" ref="G183:G185" si="143">+E183/$E$9</f>
        <v>4.5470304262332462E-5</v>
      </c>
      <c r="H183" s="46">
        <f t="shared" ref="H183:H185" si="144">+E183-D183*50%</f>
        <v>15015.54</v>
      </c>
    </row>
    <row r="184" spans="1:9" ht="12.75" customHeight="1" x14ac:dyDescent="0.25">
      <c r="A184" s="86" t="s">
        <v>13</v>
      </c>
      <c r="B184" s="87" t="s">
        <v>14</v>
      </c>
      <c r="C184" s="88">
        <v>0</v>
      </c>
      <c r="D184" s="88">
        <v>0</v>
      </c>
      <c r="E184" s="88">
        <v>12394.8</v>
      </c>
      <c r="F184" s="24" t="s">
        <v>307</v>
      </c>
      <c r="G184" s="79">
        <f t="shared" si="143"/>
        <v>3.7534136452685573E-5</v>
      </c>
      <c r="H184" s="46">
        <f t="shared" si="144"/>
        <v>12394.8</v>
      </c>
    </row>
    <row r="185" spans="1:9" ht="12.75" customHeight="1" x14ac:dyDescent="0.25">
      <c r="A185" s="86" t="s">
        <v>15</v>
      </c>
      <c r="B185" s="87" t="s">
        <v>16</v>
      </c>
      <c r="C185" s="88">
        <v>0</v>
      </c>
      <c r="D185" s="88">
        <v>0</v>
      </c>
      <c r="E185" s="88">
        <v>8863.7099999999991</v>
      </c>
      <c r="F185" s="24" t="s">
        <v>307</v>
      </c>
      <c r="G185" s="79">
        <f t="shared" si="143"/>
        <v>2.6841231856668412E-5</v>
      </c>
      <c r="H185" s="46">
        <f t="shared" si="144"/>
        <v>8863.7099999999991</v>
      </c>
    </row>
    <row r="186" spans="1:9" x14ac:dyDescent="0.25">
      <c r="A186" s="13" t="s">
        <v>118</v>
      </c>
      <c r="B186" s="27" t="s">
        <v>119</v>
      </c>
      <c r="C186" s="14">
        <v>18000</v>
      </c>
      <c r="D186" s="14">
        <v>18000</v>
      </c>
      <c r="E186" s="14">
        <f>+E187</f>
        <v>0</v>
      </c>
      <c r="F186" s="21">
        <f>+E186/D186</f>
        <v>0</v>
      </c>
      <c r="G186" s="21">
        <f>+E186/$E$9</f>
        <v>0</v>
      </c>
      <c r="H186" s="14">
        <f>+H187</f>
        <v>-9000</v>
      </c>
    </row>
    <row r="187" spans="1:9" x14ac:dyDescent="0.25">
      <c r="A187" s="99" t="s">
        <v>6</v>
      </c>
      <c r="B187" s="99" t="s">
        <v>1</v>
      </c>
      <c r="C187" s="15">
        <v>18000</v>
      </c>
      <c r="D187" s="15">
        <v>18000</v>
      </c>
      <c r="E187" s="15">
        <f>+E188</f>
        <v>0</v>
      </c>
      <c r="F187" s="25">
        <f>+E187/D187</f>
        <v>0</v>
      </c>
      <c r="G187" s="25">
        <f>+E187/$E$9</f>
        <v>0</v>
      </c>
      <c r="H187" s="15">
        <f>+H188</f>
        <v>-9000</v>
      </c>
    </row>
    <row r="188" spans="1:9" ht="60" x14ac:dyDescent="0.25">
      <c r="A188" s="86" t="s">
        <v>7</v>
      </c>
      <c r="B188" s="87" t="s">
        <v>8</v>
      </c>
      <c r="C188" s="88">
        <v>18000</v>
      </c>
      <c r="D188" s="88">
        <v>18000</v>
      </c>
      <c r="E188" s="88">
        <v>0</v>
      </c>
      <c r="F188" s="79">
        <f t="shared" ref="F188" si="145">+E188/D188</f>
        <v>0</v>
      </c>
      <c r="G188" s="79">
        <f t="shared" ref="G188" si="146">+E188/$E$9</f>
        <v>0</v>
      </c>
      <c r="H188" s="46">
        <f t="shared" ref="H188" si="147">+E188-D188*50%</f>
        <v>-9000</v>
      </c>
    </row>
    <row r="189" spans="1:9" ht="15.75" customHeight="1" x14ac:dyDescent="0.25">
      <c r="A189" s="13" t="s">
        <v>120</v>
      </c>
      <c r="B189" s="27" t="s">
        <v>121</v>
      </c>
      <c r="C189" s="14">
        <v>395000</v>
      </c>
      <c r="D189" s="14">
        <f>+D190</f>
        <v>395000</v>
      </c>
      <c r="E189" s="14">
        <f>+E190</f>
        <v>72429.759999999995</v>
      </c>
      <c r="F189" s="21">
        <f>+E189/D189</f>
        <v>0.18336648101265821</v>
      </c>
      <c r="G189" s="21">
        <f>+E189/$E$9</f>
        <v>2.1933298601633486E-4</v>
      </c>
      <c r="H189" s="14">
        <f>+H190</f>
        <v>-125070.24</v>
      </c>
    </row>
    <row r="190" spans="1:9" ht="13.5" customHeight="1" x14ac:dyDescent="0.25">
      <c r="A190" s="99" t="s">
        <v>6</v>
      </c>
      <c r="B190" s="99" t="s">
        <v>1</v>
      </c>
      <c r="C190" s="15">
        <v>395000</v>
      </c>
      <c r="D190" s="15">
        <f>SUM(D191:D194)</f>
        <v>395000</v>
      </c>
      <c r="E190" s="15">
        <f>SUM(E191:E194)</f>
        <v>72429.759999999995</v>
      </c>
      <c r="F190" s="25">
        <f>+E190/D190</f>
        <v>0.18336648101265821</v>
      </c>
      <c r="G190" s="25">
        <f>+E190/$E$9</f>
        <v>2.1933298601633486E-4</v>
      </c>
      <c r="H190" s="15">
        <f>SUM(H191:H194)</f>
        <v>-125070.24</v>
      </c>
    </row>
    <row r="191" spans="1:9" x14ac:dyDescent="0.25">
      <c r="A191" s="86" t="s">
        <v>47</v>
      </c>
      <c r="B191" s="87" t="s">
        <v>48</v>
      </c>
      <c r="C191" s="88">
        <v>80000</v>
      </c>
      <c r="D191" s="88">
        <v>80000</v>
      </c>
      <c r="E191" s="88">
        <v>65508.32</v>
      </c>
      <c r="F191" s="79">
        <f t="shared" ref="F191" si="148">+E191/D191</f>
        <v>0.81885399999999997</v>
      </c>
      <c r="G191" s="79">
        <f t="shared" ref="G191" si="149">+E191/$E$9</f>
        <v>1.983733679983696E-4</v>
      </c>
      <c r="H191" s="46">
        <f t="shared" ref="H191:H194" si="150">+E191-D191*50%</f>
        <v>25508.32</v>
      </c>
    </row>
    <row r="192" spans="1:9" ht="12.75" customHeight="1" x14ac:dyDescent="0.25">
      <c r="A192" s="86" t="s">
        <v>87</v>
      </c>
      <c r="B192" s="87" t="s">
        <v>88</v>
      </c>
      <c r="C192" s="88">
        <v>20000</v>
      </c>
      <c r="D192" s="88">
        <v>20000</v>
      </c>
      <c r="E192" s="88">
        <v>6915.66</v>
      </c>
      <c r="F192" s="79">
        <f t="shared" ref="F192:F194" si="151">+E192/D192</f>
        <v>0.34578300000000001</v>
      </c>
      <c r="G192" s="79">
        <f t="shared" ref="G192:G194" si="152">+E192/$E$9</f>
        <v>2.0942114927258167E-5</v>
      </c>
      <c r="H192" s="46">
        <f t="shared" si="150"/>
        <v>-3084.34</v>
      </c>
    </row>
    <row r="193" spans="1:9" ht="12.75" customHeight="1" x14ac:dyDescent="0.25">
      <c r="A193" s="86" t="s">
        <v>13</v>
      </c>
      <c r="B193" s="87" t="s">
        <v>14</v>
      </c>
      <c r="C193" s="88">
        <v>0</v>
      </c>
      <c r="D193" s="88">
        <v>0</v>
      </c>
      <c r="E193" s="88">
        <v>5.78</v>
      </c>
      <c r="F193" s="24" t="s">
        <v>307</v>
      </c>
      <c r="G193" s="79">
        <f t="shared" si="152"/>
        <v>1.7503090707112872E-8</v>
      </c>
      <c r="H193" s="46">
        <f t="shared" si="150"/>
        <v>5.78</v>
      </c>
    </row>
    <row r="194" spans="1:9" ht="60" x14ac:dyDescent="0.25">
      <c r="A194" s="86" t="s">
        <v>7</v>
      </c>
      <c r="B194" s="87" t="s">
        <v>8</v>
      </c>
      <c r="C194" s="88">
        <v>295000</v>
      </c>
      <c r="D194" s="88">
        <v>295000</v>
      </c>
      <c r="E194" s="88">
        <v>0</v>
      </c>
      <c r="F194" s="79">
        <f t="shared" si="151"/>
        <v>0</v>
      </c>
      <c r="G194" s="79">
        <f t="shared" si="152"/>
        <v>0</v>
      </c>
      <c r="H194" s="46">
        <f t="shared" si="150"/>
        <v>-147500</v>
      </c>
    </row>
    <row r="195" spans="1:9" ht="28.5" customHeight="1" x14ac:dyDescent="0.25">
      <c r="A195" s="13" t="s">
        <v>122</v>
      </c>
      <c r="B195" s="27" t="s">
        <v>123</v>
      </c>
      <c r="C195" s="14">
        <v>0</v>
      </c>
      <c r="D195" s="14">
        <v>0</v>
      </c>
      <c r="E195" s="14">
        <v>6421.68</v>
      </c>
      <c r="F195" s="24" t="s">
        <v>307</v>
      </c>
      <c r="G195" s="21">
        <f>+E195/$E$9</f>
        <v>1.9446236597240934E-5</v>
      </c>
      <c r="H195" s="22">
        <f>+H196</f>
        <v>6421.68</v>
      </c>
    </row>
    <row r="196" spans="1:9" x14ac:dyDescent="0.25">
      <c r="A196" s="99" t="s">
        <v>6</v>
      </c>
      <c r="B196" s="99" t="s">
        <v>1</v>
      </c>
      <c r="C196" s="15">
        <v>0</v>
      </c>
      <c r="D196" s="15">
        <v>0</v>
      </c>
      <c r="E196" s="15">
        <v>6421.68</v>
      </c>
      <c r="F196" s="24" t="s">
        <v>307</v>
      </c>
      <c r="G196" s="25">
        <f>+E196/$E$9</f>
        <v>1.9446236597240934E-5</v>
      </c>
      <c r="H196" s="26">
        <f>+H197</f>
        <v>6421.68</v>
      </c>
    </row>
    <row r="197" spans="1:9" ht="15" customHeight="1" x14ac:dyDescent="0.25">
      <c r="A197" s="86" t="s">
        <v>15</v>
      </c>
      <c r="B197" s="87" t="s">
        <v>16</v>
      </c>
      <c r="C197" s="88">
        <v>0</v>
      </c>
      <c r="D197" s="88">
        <v>0</v>
      </c>
      <c r="E197" s="88">
        <v>6421.68</v>
      </c>
      <c r="F197" s="24" t="s">
        <v>307</v>
      </c>
      <c r="G197" s="79">
        <f t="shared" ref="G197" si="153">+E197/$E$9</f>
        <v>1.9446236597240934E-5</v>
      </c>
      <c r="H197" s="46">
        <f t="shared" ref="H197" si="154">+E197-D197*50%</f>
        <v>6421.68</v>
      </c>
    </row>
    <row r="198" spans="1:9" ht="15.75" x14ac:dyDescent="0.25">
      <c r="A198" s="12" t="s">
        <v>124</v>
      </c>
      <c r="B198" s="68" t="s">
        <v>125</v>
      </c>
      <c r="C198" s="28">
        <v>3447278</v>
      </c>
      <c r="D198" s="28">
        <f>+D199+D206+D214+D218+D223</f>
        <v>3661686</v>
      </c>
      <c r="E198" s="28">
        <f>+E199+E206+E214+E218+E223</f>
        <v>2729325.9699999997</v>
      </c>
      <c r="F198" s="32">
        <f>+E198/D198</f>
        <v>0.74537411727821545</v>
      </c>
      <c r="G198" s="32">
        <f>+E198/$E$9</f>
        <v>8.264989623216059E-3</v>
      </c>
      <c r="H198" s="28">
        <f>+H199+H206+H214+H218+H223</f>
        <v>898482.97000000009</v>
      </c>
      <c r="I198" s="84">
        <f>+E198-D198*50%</f>
        <v>898482.96999999974</v>
      </c>
    </row>
    <row r="199" spans="1:9" x14ac:dyDescent="0.25">
      <c r="A199" s="13" t="s">
        <v>126</v>
      </c>
      <c r="B199" s="27" t="s">
        <v>127</v>
      </c>
      <c r="C199" s="14">
        <v>610000</v>
      </c>
      <c r="D199" s="14">
        <f>+D200</f>
        <v>617450</v>
      </c>
      <c r="E199" s="14">
        <f>+E200</f>
        <v>342734.13</v>
      </c>
      <c r="F199" s="21">
        <f>+E199/D199</f>
        <v>0.55507997408697063</v>
      </c>
      <c r="G199" s="21">
        <f>+E199/$E$9</f>
        <v>1.0378731082722171E-3</v>
      </c>
      <c r="H199" s="14">
        <f>+H200</f>
        <v>34009.130000000005</v>
      </c>
    </row>
    <row r="200" spans="1:9" x14ac:dyDescent="0.25">
      <c r="A200" s="99" t="s">
        <v>6</v>
      </c>
      <c r="B200" s="99" t="s">
        <v>1</v>
      </c>
      <c r="C200" s="15">
        <v>610000</v>
      </c>
      <c r="D200" s="15">
        <f>SUM(D201:D205)</f>
        <v>617450</v>
      </c>
      <c r="E200" s="15">
        <f>SUM(E201:E205)</f>
        <v>342734.13</v>
      </c>
      <c r="F200" s="25">
        <f>+E200/D200</f>
        <v>0.55507997408697063</v>
      </c>
      <c r="G200" s="25">
        <f>+E200/$E$9</f>
        <v>1.0378731082722171E-3</v>
      </c>
      <c r="H200" s="15">
        <f>SUM(H201:H205)</f>
        <v>34009.130000000005</v>
      </c>
    </row>
    <row r="201" spans="1:9" x14ac:dyDescent="0.25">
      <c r="A201" s="86" t="s">
        <v>13</v>
      </c>
      <c r="B201" s="87" t="s">
        <v>14</v>
      </c>
      <c r="C201" s="88">
        <v>0</v>
      </c>
      <c r="D201" s="88">
        <v>0</v>
      </c>
      <c r="E201" s="88">
        <v>1479.13</v>
      </c>
      <c r="F201" s="24" t="s">
        <v>307</v>
      </c>
      <c r="G201" s="79">
        <f t="shared" ref="G201:G205" si="155">+E201/$E$9</f>
        <v>4.4791257020089729E-6</v>
      </c>
      <c r="H201" s="46">
        <f t="shared" ref="H201:H205" si="156">+E201-D201*50%</f>
        <v>1479.13</v>
      </c>
    </row>
    <row r="202" spans="1:9" x14ac:dyDescent="0.25">
      <c r="A202" s="86" t="s">
        <v>15</v>
      </c>
      <c r="B202" s="87" t="s">
        <v>16</v>
      </c>
      <c r="C202" s="88">
        <v>0</v>
      </c>
      <c r="D202" s="88">
        <v>7200</v>
      </c>
      <c r="E202" s="88">
        <v>7200</v>
      </c>
      <c r="F202" s="24" t="s">
        <v>307</v>
      </c>
      <c r="G202" s="79">
        <f t="shared" si="155"/>
        <v>2.1803157974258249E-5</v>
      </c>
      <c r="H202" s="46">
        <f t="shared" si="156"/>
        <v>3600</v>
      </c>
    </row>
    <row r="203" spans="1:9" ht="60" x14ac:dyDescent="0.25">
      <c r="A203" s="86" t="s">
        <v>7</v>
      </c>
      <c r="B203" s="87" t="s">
        <v>128</v>
      </c>
      <c r="C203" s="88">
        <v>564000</v>
      </c>
      <c r="D203" s="88">
        <v>563000</v>
      </c>
      <c r="E203" s="88">
        <v>307385</v>
      </c>
      <c r="F203" s="79">
        <f t="shared" ref="F203:F204" si="157">+E203/D203</f>
        <v>0.54597690941385435</v>
      </c>
      <c r="G203" s="79">
        <f t="shared" si="155"/>
        <v>9.3082829359963492E-4</v>
      </c>
      <c r="H203" s="46">
        <f t="shared" si="156"/>
        <v>25885</v>
      </c>
    </row>
    <row r="204" spans="1:9" ht="45" x14ac:dyDescent="0.25">
      <c r="A204" s="86" t="s">
        <v>129</v>
      </c>
      <c r="B204" s="87" t="s">
        <v>130</v>
      </c>
      <c r="C204" s="88">
        <v>46000</v>
      </c>
      <c r="D204" s="88">
        <v>46000</v>
      </c>
      <c r="E204" s="88">
        <v>25086</v>
      </c>
      <c r="F204" s="79">
        <f t="shared" si="157"/>
        <v>0.54534782608695653</v>
      </c>
      <c r="G204" s="79">
        <f t="shared" si="155"/>
        <v>7.5965836241978111E-5</v>
      </c>
      <c r="H204" s="46">
        <f t="shared" si="156"/>
        <v>2086</v>
      </c>
    </row>
    <row r="205" spans="1:9" ht="45" x14ac:dyDescent="0.25">
      <c r="A205" s="86" t="s">
        <v>20</v>
      </c>
      <c r="B205" s="87" t="s">
        <v>131</v>
      </c>
      <c r="C205" s="88">
        <v>0</v>
      </c>
      <c r="D205" s="88">
        <v>1250</v>
      </c>
      <c r="E205" s="88">
        <v>1584</v>
      </c>
      <c r="F205" s="24" t="s">
        <v>307</v>
      </c>
      <c r="G205" s="79">
        <f t="shared" si="155"/>
        <v>4.7966947543368146E-6</v>
      </c>
      <c r="H205" s="46">
        <f t="shared" si="156"/>
        <v>959</v>
      </c>
    </row>
    <row r="206" spans="1:9" x14ac:dyDescent="0.25">
      <c r="A206" s="13" t="s">
        <v>132</v>
      </c>
      <c r="B206" s="27" t="s">
        <v>133</v>
      </c>
      <c r="C206" s="14">
        <v>2359638</v>
      </c>
      <c r="D206" s="14">
        <f>+D207</f>
        <v>2566596</v>
      </c>
      <c r="E206" s="14">
        <f>+E207</f>
        <v>1900369.8199999998</v>
      </c>
      <c r="F206" s="21">
        <f>+E206/D206</f>
        <v>0.74042421167959427</v>
      </c>
      <c r="G206" s="21">
        <f>+E206/$E$9</f>
        <v>5.7547310270795425E-3</v>
      </c>
      <c r="H206" s="14">
        <f>+H207</f>
        <v>617071.81999999995</v>
      </c>
    </row>
    <row r="207" spans="1:9" x14ac:dyDescent="0.25">
      <c r="A207" s="99" t="s">
        <v>6</v>
      </c>
      <c r="B207" s="99" t="s">
        <v>1</v>
      </c>
      <c r="C207" s="15">
        <v>2359638</v>
      </c>
      <c r="D207" s="15">
        <f>SUM(D208:D213)</f>
        <v>2566596</v>
      </c>
      <c r="E207" s="15">
        <f>SUM(E208:E213)</f>
        <v>1900369.8199999998</v>
      </c>
      <c r="F207" s="25">
        <f>+E207/D207</f>
        <v>0.74042421167959427</v>
      </c>
      <c r="G207" s="25">
        <f>+E207/$E$9</f>
        <v>5.7547310270795425E-3</v>
      </c>
      <c r="H207" s="15">
        <f>SUM(H208:H213)</f>
        <v>617071.81999999995</v>
      </c>
    </row>
    <row r="208" spans="1:9" ht="30" x14ac:dyDescent="0.25">
      <c r="A208" s="86" t="s">
        <v>34</v>
      </c>
      <c r="B208" s="87" t="s">
        <v>35</v>
      </c>
      <c r="C208" s="73">
        <v>0</v>
      </c>
      <c r="D208" s="73">
        <v>0</v>
      </c>
      <c r="E208" s="73">
        <v>8265.6</v>
      </c>
      <c r="F208" s="24" t="s">
        <v>307</v>
      </c>
      <c r="G208" s="79">
        <f t="shared" ref="G208" si="158">+E208/$E$9</f>
        <v>2.503002535444847E-5</v>
      </c>
      <c r="H208" s="46">
        <f t="shared" ref="H208:H213" si="159">+E208-D208*50%</f>
        <v>8265.6</v>
      </c>
    </row>
    <row r="209" spans="1:8" x14ac:dyDescent="0.25">
      <c r="A209" s="86" t="s">
        <v>13</v>
      </c>
      <c r="B209" s="87" t="s">
        <v>14</v>
      </c>
      <c r="C209" s="88">
        <v>0</v>
      </c>
      <c r="D209" s="88">
        <v>0</v>
      </c>
      <c r="E209" s="88">
        <v>18653.009999999998</v>
      </c>
      <c r="F209" s="24" t="s">
        <v>307</v>
      </c>
      <c r="G209" s="79">
        <f t="shared" ref="G209:G213" si="160">+E209/$E$9</f>
        <v>5.6485350517419281E-5</v>
      </c>
      <c r="H209" s="46">
        <f t="shared" si="159"/>
        <v>18653.009999999998</v>
      </c>
    </row>
    <row r="210" spans="1:8" x14ac:dyDescent="0.25">
      <c r="A210" s="86" t="s">
        <v>15</v>
      </c>
      <c r="B210" s="87" t="s">
        <v>16</v>
      </c>
      <c r="C210" s="88">
        <v>420000</v>
      </c>
      <c r="D210" s="88">
        <v>420000</v>
      </c>
      <c r="E210" s="88">
        <v>244897.5</v>
      </c>
      <c r="F210" s="79">
        <f t="shared" ref="F210:F213" si="161">+E210/D210</f>
        <v>0.58308928571428575</v>
      </c>
      <c r="G210" s="79">
        <f t="shared" si="160"/>
        <v>7.4160262222234857E-4</v>
      </c>
      <c r="H210" s="46">
        <f t="shared" si="159"/>
        <v>34897.5</v>
      </c>
    </row>
    <row r="211" spans="1:8" ht="21" customHeight="1" x14ac:dyDescent="0.25">
      <c r="A211" s="86" t="s">
        <v>66</v>
      </c>
      <c r="B211" s="104" t="s">
        <v>134</v>
      </c>
      <c r="C211" s="88">
        <v>585394</v>
      </c>
      <c r="D211" s="88">
        <v>701252</v>
      </c>
      <c r="E211" s="88">
        <v>1011556.23</v>
      </c>
      <c r="F211" s="79">
        <f t="shared" si="161"/>
        <v>1.4425003137245953</v>
      </c>
      <c r="G211" s="79">
        <f t="shared" si="160"/>
        <v>3.0632111503520985E-3</v>
      </c>
      <c r="H211" s="46">
        <f t="shared" si="159"/>
        <v>660930.23</v>
      </c>
    </row>
    <row r="212" spans="1:8" ht="20.25" customHeight="1" x14ac:dyDescent="0.25">
      <c r="A212" s="86" t="s">
        <v>56</v>
      </c>
      <c r="B212" s="106"/>
      <c r="C212" s="88">
        <v>1127605</v>
      </c>
      <c r="D212" s="88">
        <v>1195606</v>
      </c>
      <c r="E212" s="88">
        <v>501833.98</v>
      </c>
      <c r="F212" s="79">
        <f t="shared" si="161"/>
        <v>0.41973190164652902</v>
      </c>
      <c r="G212" s="79">
        <f t="shared" si="160"/>
        <v>1.5196618809431603E-3</v>
      </c>
      <c r="H212" s="46">
        <f t="shared" si="159"/>
        <v>-95969.020000000019</v>
      </c>
    </row>
    <row r="213" spans="1:8" ht="17.25" customHeight="1" x14ac:dyDescent="0.25">
      <c r="A213" s="86" t="s">
        <v>57</v>
      </c>
      <c r="B213" s="105"/>
      <c r="C213" s="88">
        <v>226639</v>
      </c>
      <c r="D213" s="88">
        <v>249738</v>
      </c>
      <c r="E213" s="88">
        <v>115163.5</v>
      </c>
      <c r="F213" s="79">
        <f t="shared" si="161"/>
        <v>0.46113727186091025</v>
      </c>
      <c r="G213" s="79">
        <f t="shared" si="160"/>
        <v>3.4873999769006802E-4</v>
      </c>
      <c r="H213" s="46">
        <f t="shared" si="159"/>
        <v>-9705.5</v>
      </c>
    </row>
    <row r="214" spans="1:8" ht="30" x14ac:dyDescent="0.25">
      <c r="A214" s="13" t="s">
        <v>135</v>
      </c>
      <c r="B214" s="27" t="s">
        <v>136</v>
      </c>
      <c r="C214" s="14">
        <v>0</v>
      </c>
      <c r="D214" s="14">
        <v>0</v>
      </c>
      <c r="E214" s="14">
        <f>+E215</f>
        <v>3138.6800000000003</v>
      </c>
      <c r="F214" s="24" t="s">
        <v>307</v>
      </c>
      <c r="G214" s="21">
        <f>+E214/$E$9</f>
        <v>9.5046022042562346E-6</v>
      </c>
      <c r="H214" s="14">
        <f>+H215</f>
        <v>3138.6800000000003</v>
      </c>
    </row>
    <row r="215" spans="1:8" x14ac:dyDescent="0.25">
      <c r="A215" s="99" t="s">
        <v>6</v>
      </c>
      <c r="B215" s="99" t="s">
        <v>1</v>
      </c>
      <c r="C215" s="15">
        <v>0</v>
      </c>
      <c r="D215" s="15">
        <v>0</v>
      </c>
      <c r="E215" s="15">
        <f>+E216+E217</f>
        <v>3138.6800000000003</v>
      </c>
      <c r="F215" s="24" t="s">
        <v>307</v>
      </c>
      <c r="G215" s="25">
        <f>+E215/$E$9</f>
        <v>9.5046022042562346E-6</v>
      </c>
      <c r="H215" s="15">
        <f>+H216+H217</f>
        <v>3138.6800000000003</v>
      </c>
    </row>
    <row r="216" spans="1:8" x14ac:dyDescent="0.25">
      <c r="A216" s="86" t="s">
        <v>13</v>
      </c>
      <c r="B216" s="87" t="s">
        <v>14</v>
      </c>
      <c r="C216" s="88">
        <v>0</v>
      </c>
      <c r="D216" s="88">
        <v>0</v>
      </c>
      <c r="E216" s="88">
        <v>1335.21</v>
      </c>
      <c r="F216" s="24" t="s">
        <v>307</v>
      </c>
      <c r="G216" s="79">
        <f t="shared" ref="G216:G217" si="162">+E216/$E$9</f>
        <v>4.0433047998346333E-6</v>
      </c>
      <c r="H216" s="46">
        <f t="shared" ref="H216:H217" si="163">+E216-D216*50%</f>
        <v>1335.21</v>
      </c>
    </row>
    <row r="217" spans="1:8" x14ac:dyDescent="0.25">
      <c r="A217" s="86" t="s">
        <v>15</v>
      </c>
      <c r="B217" s="87" t="s">
        <v>16</v>
      </c>
      <c r="C217" s="88">
        <v>0</v>
      </c>
      <c r="D217" s="88">
        <v>0</v>
      </c>
      <c r="E217" s="88">
        <v>1803.47</v>
      </c>
      <c r="F217" s="24" t="s">
        <v>307</v>
      </c>
      <c r="G217" s="79">
        <f t="shared" si="162"/>
        <v>5.4612974044216005E-6</v>
      </c>
      <c r="H217" s="46">
        <f t="shared" si="163"/>
        <v>1803.47</v>
      </c>
    </row>
    <row r="218" spans="1:8" x14ac:dyDescent="0.25">
      <c r="A218" s="13" t="s">
        <v>137</v>
      </c>
      <c r="B218" s="27" t="s">
        <v>138</v>
      </c>
      <c r="C218" s="14">
        <v>477640</v>
      </c>
      <c r="D218" s="14">
        <f>+D219</f>
        <v>477640</v>
      </c>
      <c r="E218" s="14">
        <f>+E219</f>
        <v>480267.29</v>
      </c>
      <c r="F218" s="21">
        <f>+E218/D218</f>
        <v>1.0055005652792899</v>
      </c>
      <c r="G218" s="21">
        <f>+E218/$E$9</f>
        <v>1.4543532769081804E-3</v>
      </c>
      <c r="H218" s="14">
        <f>+H219</f>
        <v>241447.29</v>
      </c>
    </row>
    <row r="219" spans="1:8" x14ac:dyDescent="0.25">
      <c r="A219" s="99" t="s">
        <v>6</v>
      </c>
      <c r="B219" s="99" t="s">
        <v>1</v>
      </c>
      <c r="C219" s="15">
        <v>477640</v>
      </c>
      <c r="D219" s="15">
        <f>+D220+D221+D222</f>
        <v>477640</v>
      </c>
      <c r="E219" s="15">
        <f>+E220+E221+E222</f>
        <v>480267.29</v>
      </c>
      <c r="F219" s="25">
        <f>+E219/D219</f>
        <v>1.0055005652792899</v>
      </c>
      <c r="G219" s="25">
        <f>+E219/$E$9</f>
        <v>1.4543532769081804E-3</v>
      </c>
      <c r="H219" s="15">
        <f>+H220+H221+H222</f>
        <v>241447.29</v>
      </c>
    </row>
    <row r="220" spans="1:8" x14ac:dyDescent="0.25">
      <c r="A220" s="86" t="s">
        <v>13</v>
      </c>
      <c r="B220" s="87" t="s">
        <v>14</v>
      </c>
      <c r="C220" s="88">
        <v>0</v>
      </c>
      <c r="D220" s="88">
        <v>0</v>
      </c>
      <c r="E220" s="88">
        <v>2627.29</v>
      </c>
      <c r="F220" s="24" t="s">
        <v>307</v>
      </c>
      <c r="G220" s="79">
        <f t="shared" ref="G220:G222" si="164">+E220/$E$9</f>
        <v>7.9560026269706876E-6</v>
      </c>
      <c r="H220" s="46">
        <f t="shared" ref="H220:H222" si="165">+E220-D220*50%</f>
        <v>2627.29</v>
      </c>
    </row>
    <row r="221" spans="1:8" ht="32.25" customHeight="1" x14ac:dyDescent="0.25">
      <c r="A221" s="86" t="s">
        <v>66</v>
      </c>
      <c r="B221" s="104" t="s">
        <v>24</v>
      </c>
      <c r="C221" s="88">
        <v>405994</v>
      </c>
      <c r="D221" s="88">
        <v>405994</v>
      </c>
      <c r="E221" s="88">
        <v>405994</v>
      </c>
      <c r="F221" s="79">
        <f t="shared" ref="F221:F222" si="166">+E221/D221</f>
        <v>1</v>
      </c>
      <c r="G221" s="79">
        <f t="shared" si="164"/>
        <v>1.2294376831390283E-3</v>
      </c>
      <c r="H221" s="46">
        <f t="shared" si="165"/>
        <v>202997</v>
      </c>
    </row>
    <row r="222" spans="1:8" ht="39" customHeight="1" x14ac:dyDescent="0.25">
      <c r="A222" s="86" t="s">
        <v>57</v>
      </c>
      <c r="B222" s="105"/>
      <c r="C222" s="88">
        <v>71646</v>
      </c>
      <c r="D222" s="88">
        <v>71646</v>
      </c>
      <c r="E222" s="88">
        <v>71646</v>
      </c>
      <c r="F222" s="79">
        <f t="shared" si="166"/>
        <v>1</v>
      </c>
      <c r="G222" s="79">
        <f t="shared" si="164"/>
        <v>2.1695959114218145E-4</v>
      </c>
      <c r="H222" s="46">
        <f t="shared" si="165"/>
        <v>35823</v>
      </c>
    </row>
    <row r="223" spans="1:8" x14ac:dyDescent="0.25">
      <c r="A223" s="13" t="s">
        <v>139</v>
      </c>
      <c r="B223" s="27" t="s">
        <v>50</v>
      </c>
      <c r="C223" s="14">
        <v>0</v>
      </c>
      <c r="D223" s="14">
        <f>+D224</f>
        <v>0</v>
      </c>
      <c r="E223" s="14">
        <f>+E224</f>
        <v>2816.0499999999997</v>
      </c>
      <c r="F223" s="24" t="s">
        <v>307</v>
      </c>
      <c r="G223" s="21">
        <f>+E223/$E$9</f>
        <v>8.5276087518624917E-6</v>
      </c>
      <c r="H223" s="14">
        <f>+H224</f>
        <v>2816.0499999999997</v>
      </c>
    </row>
    <row r="224" spans="1:8" x14ac:dyDescent="0.25">
      <c r="A224" s="99" t="s">
        <v>6</v>
      </c>
      <c r="B224" s="99" t="s">
        <v>1</v>
      </c>
      <c r="C224" s="15">
        <v>0</v>
      </c>
      <c r="D224" s="15">
        <f>SUM(D225:D228)</f>
        <v>0</v>
      </c>
      <c r="E224" s="15">
        <f>SUM(E225:E228)</f>
        <v>2816.0499999999997</v>
      </c>
      <c r="F224" s="24" t="s">
        <v>307</v>
      </c>
      <c r="G224" s="25">
        <f>+E224/$E$9</f>
        <v>8.5276087518624917E-6</v>
      </c>
      <c r="H224" s="15">
        <f>SUM(H225:H228)</f>
        <v>2816.0499999999997</v>
      </c>
    </row>
    <row r="225" spans="1:9" ht="74.25" customHeight="1" x14ac:dyDescent="0.25">
      <c r="A225" s="86" t="s">
        <v>64</v>
      </c>
      <c r="B225" s="87" t="s">
        <v>65</v>
      </c>
      <c r="C225" s="92">
        <v>0</v>
      </c>
      <c r="D225" s="92">
        <v>0</v>
      </c>
      <c r="E225" s="92">
        <v>77</v>
      </c>
      <c r="F225" s="24" t="s">
        <v>307</v>
      </c>
      <c r="G225" s="95">
        <f t="shared" ref="G225:G228" si="167">+E225/$E$9</f>
        <v>2.3317266166915072E-7</v>
      </c>
      <c r="H225" s="46">
        <f t="shared" ref="H225:H228" si="168">+E225-D225*50%</f>
        <v>77</v>
      </c>
    </row>
    <row r="226" spans="1:9" ht="12" customHeight="1" x14ac:dyDescent="0.25">
      <c r="A226" s="86" t="s">
        <v>13</v>
      </c>
      <c r="B226" s="87" t="s">
        <v>14</v>
      </c>
      <c r="C226" s="92">
        <v>0</v>
      </c>
      <c r="D226" s="92">
        <v>0</v>
      </c>
      <c r="E226" s="96">
        <v>4.41</v>
      </c>
      <c r="F226" s="24" t="s">
        <v>307</v>
      </c>
      <c r="G226" s="79">
        <f t="shared" ref="G226" si="169">+E226/$E$9</f>
        <v>1.3354434259233177E-8</v>
      </c>
      <c r="H226" s="46">
        <f t="shared" si="168"/>
        <v>4.41</v>
      </c>
    </row>
    <row r="227" spans="1:9" x14ac:dyDescent="0.25">
      <c r="A227" s="86" t="s">
        <v>15</v>
      </c>
      <c r="B227" s="87" t="s">
        <v>16</v>
      </c>
      <c r="C227" s="88">
        <v>0</v>
      </c>
      <c r="D227" s="88">
        <v>0</v>
      </c>
      <c r="E227" s="88">
        <v>1.19</v>
      </c>
      <c r="F227" s="24" t="s">
        <v>307</v>
      </c>
      <c r="G227" s="79">
        <f t="shared" si="167"/>
        <v>3.6035774985232383E-9</v>
      </c>
      <c r="H227" s="46">
        <f t="shared" si="168"/>
        <v>1.19</v>
      </c>
    </row>
    <row r="228" spans="1:9" ht="75" x14ac:dyDescent="0.25">
      <c r="A228" s="86" t="s">
        <v>67</v>
      </c>
      <c r="B228" s="87" t="s">
        <v>68</v>
      </c>
      <c r="C228" s="88">
        <v>0</v>
      </c>
      <c r="D228" s="88">
        <v>0</v>
      </c>
      <c r="E228" s="88">
        <v>2733.45</v>
      </c>
      <c r="F228" s="24" t="s">
        <v>307</v>
      </c>
      <c r="G228" s="79">
        <f t="shared" si="167"/>
        <v>8.2774780784355844E-6</v>
      </c>
      <c r="H228" s="46">
        <f t="shared" si="168"/>
        <v>2733.45</v>
      </c>
    </row>
    <row r="229" spans="1:9" ht="32.25" customHeight="1" x14ac:dyDescent="0.25">
      <c r="A229" s="12" t="s">
        <v>140</v>
      </c>
      <c r="B229" s="68" t="s">
        <v>141</v>
      </c>
      <c r="C229" s="28">
        <v>0</v>
      </c>
      <c r="D229" s="28">
        <f>+D230+D233</f>
        <v>0</v>
      </c>
      <c r="E229" s="28">
        <f>+E230+E233</f>
        <v>4728.6400000000003</v>
      </c>
      <c r="F229" s="24" t="s">
        <v>307</v>
      </c>
      <c r="G229" s="32">
        <f>+E229/$E$9</f>
        <v>1.4319345128249518E-5</v>
      </c>
      <c r="H229" s="28">
        <f>+H230+H233</f>
        <v>4728.6400000000003</v>
      </c>
      <c r="I229" s="84">
        <f>+E229-D229*50%</f>
        <v>4728.6400000000003</v>
      </c>
    </row>
    <row r="230" spans="1:9" x14ac:dyDescent="0.25">
      <c r="A230" s="13" t="s">
        <v>142</v>
      </c>
      <c r="B230" s="27" t="s">
        <v>143</v>
      </c>
      <c r="C230" s="14">
        <v>0</v>
      </c>
      <c r="D230" s="14">
        <v>0</v>
      </c>
      <c r="E230" s="14">
        <v>0.64</v>
      </c>
      <c r="F230" s="24" t="s">
        <v>307</v>
      </c>
      <c r="G230" s="21">
        <f>+E230/$E$9</f>
        <v>1.9380584866007334E-9</v>
      </c>
      <c r="H230" s="22">
        <f>+E230-D230*25%</f>
        <v>0.64</v>
      </c>
    </row>
    <row r="231" spans="1:9" x14ac:dyDescent="0.25">
      <c r="A231" s="99" t="s">
        <v>6</v>
      </c>
      <c r="B231" s="99" t="s">
        <v>1</v>
      </c>
      <c r="C231" s="15">
        <v>0</v>
      </c>
      <c r="D231" s="15">
        <v>0</v>
      </c>
      <c r="E231" s="15">
        <v>0.64</v>
      </c>
      <c r="F231" s="24" t="s">
        <v>307</v>
      </c>
      <c r="G231" s="25">
        <f>+E231/$E$9</f>
        <v>1.9380584866007334E-9</v>
      </c>
      <c r="H231" s="26">
        <f>+E231-D231*25%</f>
        <v>0.64</v>
      </c>
    </row>
    <row r="232" spans="1:9" ht="75" x14ac:dyDescent="0.25">
      <c r="A232" s="86" t="s">
        <v>67</v>
      </c>
      <c r="B232" s="87" t="s">
        <v>68</v>
      </c>
      <c r="C232" s="92">
        <v>0</v>
      </c>
      <c r="D232" s="92">
        <v>0</v>
      </c>
      <c r="E232" s="92">
        <v>0.64</v>
      </c>
      <c r="F232" s="24" t="s">
        <v>307</v>
      </c>
      <c r="G232" s="95">
        <f t="shared" ref="G232" si="170">+E232/$E$9</f>
        <v>1.9380584866007334E-9</v>
      </c>
      <c r="H232" s="46">
        <f t="shared" ref="H232" si="171">+E232-D232*50%</f>
        <v>0.64</v>
      </c>
    </row>
    <row r="233" spans="1:9" x14ac:dyDescent="0.25">
      <c r="A233" s="42">
        <v>75415</v>
      </c>
      <c r="B233" s="27" t="s">
        <v>320</v>
      </c>
      <c r="C233" s="14">
        <v>0</v>
      </c>
      <c r="D233" s="14">
        <f>+D234</f>
        <v>0</v>
      </c>
      <c r="E233" s="14">
        <f>+E234</f>
        <v>4728</v>
      </c>
      <c r="F233" s="24" t="s">
        <v>307</v>
      </c>
      <c r="G233" s="21">
        <f>+E233/$E$9</f>
        <v>1.4317407069762916E-5</v>
      </c>
      <c r="H233" s="14">
        <f>+H234</f>
        <v>4728</v>
      </c>
    </row>
    <row r="234" spans="1:9" x14ac:dyDescent="0.25">
      <c r="A234" s="99" t="s">
        <v>6</v>
      </c>
      <c r="B234" s="99" t="s">
        <v>1</v>
      </c>
      <c r="C234" s="15">
        <v>0</v>
      </c>
      <c r="D234" s="15">
        <f>+D235+D236</f>
        <v>0</v>
      </c>
      <c r="E234" s="15">
        <f>+E235+E236</f>
        <v>4728</v>
      </c>
      <c r="F234" s="24" t="s">
        <v>307</v>
      </c>
      <c r="G234" s="25">
        <f>+E234/$E$9</f>
        <v>1.4317407069762916E-5</v>
      </c>
      <c r="H234" s="15">
        <f>+H235+H236</f>
        <v>4728</v>
      </c>
    </row>
    <row r="235" spans="1:9" ht="75" x14ac:dyDescent="0.25">
      <c r="A235" s="86" t="s">
        <v>64</v>
      </c>
      <c r="B235" s="87" t="s">
        <v>65</v>
      </c>
      <c r="C235" s="92">
        <v>0</v>
      </c>
      <c r="D235" s="92">
        <v>0</v>
      </c>
      <c r="E235" s="73">
        <v>228</v>
      </c>
      <c r="F235" s="24" t="s">
        <v>307</v>
      </c>
      <c r="G235" s="95">
        <f t="shared" ref="G235:G236" si="172">+E235/$E$9</f>
        <v>6.9043333585151121E-7</v>
      </c>
      <c r="H235" s="46">
        <f t="shared" ref="H235:H236" si="173">+E235-D235*50%</f>
        <v>228</v>
      </c>
    </row>
    <row r="236" spans="1:9" ht="75" x14ac:dyDescent="0.25">
      <c r="A236" s="86" t="s">
        <v>67</v>
      </c>
      <c r="B236" s="87" t="s">
        <v>68</v>
      </c>
      <c r="C236" s="92">
        <v>0</v>
      </c>
      <c r="D236" s="92">
        <v>0</v>
      </c>
      <c r="E236" s="92">
        <v>4500</v>
      </c>
      <c r="F236" s="24" t="s">
        <v>307</v>
      </c>
      <c r="G236" s="95">
        <f t="shared" si="172"/>
        <v>1.3626973733911405E-5</v>
      </c>
      <c r="H236" s="46">
        <f t="shared" si="173"/>
        <v>4500</v>
      </c>
    </row>
    <row r="237" spans="1:9" ht="47.25" customHeight="1" x14ac:dyDescent="0.25">
      <c r="A237" s="12" t="s">
        <v>144</v>
      </c>
      <c r="B237" s="68" t="s">
        <v>145</v>
      </c>
      <c r="C237" s="28">
        <v>163154500</v>
      </c>
      <c r="D237" s="28">
        <f>+D238+D244</f>
        <v>163439007</v>
      </c>
      <c r="E237" s="28">
        <f>+E238+E244</f>
        <v>78370427.760000005</v>
      </c>
      <c r="F237" s="32">
        <f>+E237/D237</f>
        <v>0.47950871213993612</v>
      </c>
      <c r="G237" s="32">
        <f>+E237/$E$9</f>
        <v>0.23732261346687142</v>
      </c>
      <c r="H237" s="28">
        <f>+H238+H244</f>
        <v>-3349075.74</v>
      </c>
      <c r="I237" s="84">
        <f>+E237-D237*50%</f>
        <v>-3349075.7399999946</v>
      </c>
    </row>
    <row r="238" spans="1:9" ht="45.75" customHeight="1" x14ac:dyDescent="0.25">
      <c r="A238" s="13" t="s">
        <v>146</v>
      </c>
      <c r="B238" s="27" t="s">
        <v>147</v>
      </c>
      <c r="C238" s="14">
        <v>2488000</v>
      </c>
      <c r="D238" s="14">
        <f>+D239</f>
        <v>2772507</v>
      </c>
      <c r="E238" s="14">
        <f>+E239</f>
        <v>2611738.5100000002</v>
      </c>
      <c r="F238" s="21">
        <f>+E238/D238</f>
        <v>0.94201331502499375</v>
      </c>
      <c r="G238" s="21">
        <f>+E238/$E$9</f>
        <v>7.9089093501366475E-3</v>
      </c>
      <c r="H238" s="14">
        <f>+H239</f>
        <v>1225485.01</v>
      </c>
    </row>
    <row r="239" spans="1:9" x14ac:dyDescent="0.25">
      <c r="A239" s="99" t="s">
        <v>6</v>
      </c>
      <c r="B239" s="99" t="s">
        <v>1</v>
      </c>
      <c r="C239" s="15">
        <v>2488000</v>
      </c>
      <c r="D239" s="15">
        <f>SUM(D240:D243)</f>
        <v>2772507</v>
      </c>
      <c r="E239" s="15">
        <f>SUM(E240:E243)</f>
        <v>2611738.5100000002</v>
      </c>
      <c r="F239" s="25">
        <f>+E239/D239</f>
        <v>0.94201331502499375</v>
      </c>
      <c r="G239" s="25">
        <f>+E239/$E$9</f>
        <v>7.9089093501366475E-3</v>
      </c>
      <c r="H239" s="15">
        <f>SUM(H240:H243)</f>
        <v>1225485.01</v>
      </c>
    </row>
    <row r="240" spans="1:9" ht="30" x14ac:dyDescent="0.25">
      <c r="A240" s="86" t="s">
        <v>148</v>
      </c>
      <c r="B240" s="87" t="s">
        <v>149</v>
      </c>
      <c r="C240" s="88">
        <v>310000</v>
      </c>
      <c r="D240" s="88">
        <v>310000</v>
      </c>
      <c r="E240" s="88">
        <v>158000</v>
      </c>
      <c r="F240" s="79">
        <f t="shared" ref="F240:F242" si="174">+E240/D240</f>
        <v>0.50967741935483868</v>
      </c>
      <c r="G240" s="79">
        <f t="shared" ref="G240:G243" si="175">+E240/$E$9</f>
        <v>4.78458188879556E-4</v>
      </c>
      <c r="H240" s="46">
        <f t="shared" ref="H240:H247" si="176">+E240-D240*50%</f>
        <v>3000</v>
      </c>
    </row>
    <row r="241" spans="1:9" ht="45" x14ac:dyDescent="0.25">
      <c r="A241" s="86" t="s">
        <v>150</v>
      </c>
      <c r="B241" s="87" t="s">
        <v>151</v>
      </c>
      <c r="C241" s="88">
        <v>2048000</v>
      </c>
      <c r="D241" s="88">
        <v>2412507</v>
      </c>
      <c r="E241" s="88">
        <v>2417084.96</v>
      </c>
      <c r="F241" s="79">
        <f t="shared" si="174"/>
        <v>1.0018975944940263</v>
      </c>
      <c r="G241" s="79">
        <f t="shared" si="175"/>
        <v>7.3194562805671774E-3</v>
      </c>
      <c r="H241" s="46">
        <f t="shared" si="176"/>
        <v>1210831.46</v>
      </c>
    </row>
    <row r="242" spans="1:9" x14ac:dyDescent="0.25">
      <c r="A242" s="86" t="s">
        <v>47</v>
      </c>
      <c r="B242" s="87" t="s">
        <v>48</v>
      </c>
      <c r="C242" s="88">
        <v>130000</v>
      </c>
      <c r="D242" s="88">
        <v>50000</v>
      </c>
      <c r="E242" s="88">
        <v>36588.68</v>
      </c>
      <c r="F242" s="79">
        <f t="shared" si="174"/>
        <v>0.73177360000000002</v>
      </c>
      <c r="G242" s="79">
        <f t="shared" si="175"/>
        <v>1.1079844029299768E-4</v>
      </c>
      <c r="H242" s="46">
        <f t="shared" si="176"/>
        <v>11588.68</v>
      </c>
    </row>
    <row r="243" spans="1:9" x14ac:dyDescent="0.25">
      <c r="A243" s="86" t="s">
        <v>13</v>
      </c>
      <c r="B243" s="87" t="s">
        <v>14</v>
      </c>
      <c r="C243" s="88">
        <v>0</v>
      </c>
      <c r="D243" s="88">
        <v>0</v>
      </c>
      <c r="E243" s="88">
        <v>64.87</v>
      </c>
      <c r="F243" s="24" t="s">
        <v>307</v>
      </c>
      <c r="G243" s="79">
        <f t="shared" si="175"/>
        <v>1.9644039691529622E-7</v>
      </c>
      <c r="H243" s="46">
        <f t="shared" si="176"/>
        <v>64.87</v>
      </c>
    </row>
    <row r="244" spans="1:9" ht="28.5" customHeight="1" x14ac:dyDescent="0.25">
      <c r="A244" s="13" t="s">
        <v>152</v>
      </c>
      <c r="B244" s="27" t="s">
        <v>153</v>
      </c>
      <c r="C244" s="14">
        <v>160666500</v>
      </c>
      <c r="D244" s="14">
        <f>+D245</f>
        <v>160666500</v>
      </c>
      <c r="E244" s="14">
        <f>+E245</f>
        <v>75758689.25</v>
      </c>
      <c r="F244" s="21">
        <f>+E244/D244</f>
        <v>0.47152760065103799</v>
      </c>
      <c r="G244" s="21">
        <f>+E244/$E$9</f>
        <v>0.22941370411673476</v>
      </c>
      <c r="H244" s="14">
        <f>+H245</f>
        <v>-4574560.75</v>
      </c>
    </row>
    <row r="245" spans="1:9" x14ac:dyDescent="0.25">
      <c r="A245" s="99" t="s">
        <v>6</v>
      </c>
      <c r="B245" s="99" t="s">
        <v>1</v>
      </c>
      <c r="C245" s="15">
        <v>160666500</v>
      </c>
      <c r="D245" s="15">
        <f>+D246+D247</f>
        <v>160666500</v>
      </c>
      <c r="E245" s="15">
        <f>+E246+E247</f>
        <v>75758689.25</v>
      </c>
      <c r="F245" s="25">
        <f>+E245/D245</f>
        <v>0.47152760065103799</v>
      </c>
      <c r="G245" s="25">
        <f>+E245/$E$9</f>
        <v>0.22941370411673476</v>
      </c>
      <c r="H245" s="46">
        <f t="shared" si="176"/>
        <v>-4574560.75</v>
      </c>
    </row>
    <row r="246" spans="1:9" x14ac:dyDescent="0.25">
      <c r="A246" s="86" t="s">
        <v>154</v>
      </c>
      <c r="B246" s="87" t="s">
        <v>155</v>
      </c>
      <c r="C246" s="88">
        <v>40537200</v>
      </c>
      <c r="D246" s="88">
        <v>40537200</v>
      </c>
      <c r="E246" s="88">
        <v>16925897</v>
      </c>
      <c r="F246" s="79">
        <f t="shared" ref="F246" si="177">+E246/D246</f>
        <v>0.41753986461817788</v>
      </c>
      <c r="G246" s="79">
        <f t="shared" ref="G246" si="178">+E246/$E$9</f>
        <v>5.1255278631531079E-2</v>
      </c>
      <c r="H246" s="46">
        <f t="shared" si="176"/>
        <v>-3342703</v>
      </c>
    </row>
    <row r="247" spans="1:9" x14ac:dyDescent="0.25">
      <c r="A247" s="86" t="s">
        <v>156</v>
      </c>
      <c r="B247" s="87" t="s">
        <v>157</v>
      </c>
      <c r="C247" s="88">
        <v>120129300</v>
      </c>
      <c r="D247" s="88">
        <v>120129300</v>
      </c>
      <c r="E247" s="88">
        <v>58832792.25</v>
      </c>
      <c r="F247" s="79">
        <f t="shared" ref="F247" si="179">+E247/D247</f>
        <v>0.4897455679005871</v>
      </c>
      <c r="G247" s="79">
        <f t="shared" ref="G247" si="180">+E247/$E$9</f>
        <v>0.17815842548520366</v>
      </c>
      <c r="H247" s="46">
        <f t="shared" si="176"/>
        <v>-1231857.75</v>
      </c>
    </row>
    <row r="248" spans="1:9" ht="18.75" customHeight="1" x14ac:dyDescent="0.25">
      <c r="A248" s="12" t="s">
        <v>158</v>
      </c>
      <c r="B248" s="68" t="s">
        <v>159</v>
      </c>
      <c r="C248" s="28">
        <v>402484856</v>
      </c>
      <c r="D248" s="28">
        <f>+D249+D252+D255+D258+D261+D264+D276</f>
        <v>462593771</v>
      </c>
      <c r="E248" s="28">
        <f>+E249+E252+E255+E258+E261+E264+E276</f>
        <v>175241305.92000002</v>
      </c>
      <c r="F248" s="21">
        <f>+E248/D248</f>
        <v>0.37882331519764456</v>
      </c>
      <c r="G248" s="21">
        <f>+E248/$E$9</f>
        <v>0.5306685939707052</v>
      </c>
      <c r="H248" s="28">
        <f>+H249+H252+H255+H258+H261+H264+H276</f>
        <v>-56055579.579999998</v>
      </c>
      <c r="I248" s="84">
        <f>+E248-D248*50%</f>
        <v>-56055579.579999983</v>
      </c>
    </row>
    <row r="249" spans="1:9" ht="26.25" customHeight="1" x14ac:dyDescent="0.25">
      <c r="A249" s="13" t="s">
        <v>160</v>
      </c>
      <c r="B249" s="27" t="s">
        <v>161</v>
      </c>
      <c r="C249" s="14">
        <v>26794489</v>
      </c>
      <c r="D249" s="14">
        <f>+D250</f>
        <v>24990942</v>
      </c>
      <c r="E249" s="14">
        <f>+E250</f>
        <v>15379040</v>
      </c>
      <c r="F249" s="21">
        <f>+E249/D249</f>
        <v>0.61538456613600234</v>
      </c>
      <c r="G249" s="21">
        <f>+E249/$E$9</f>
        <v>4.6571060918393969E-2</v>
      </c>
      <c r="H249" s="14">
        <f>+H250</f>
        <v>2883569</v>
      </c>
    </row>
    <row r="250" spans="1:9" x14ac:dyDescent="0.25">
      <c r="A250" s="99" t="s">
        <v>6</v>
      </c>
      <c r="B250" s="99" t="s">
        <v>1</v>
      </c>
      <c r="C250" s="15">
        <v>26794489</v>
      </c>
      <c r="D250" s="15">
        <f>+D251</f>
        <v>24990942</v>
      </c>
      <c r="E250" s="15">
        <f>+E251</f>
        <v>15379040</v>
      </c>
      <c r="F250" s="25">
        <f>+E250/D250</f>
        <v>0.61538456613600234</v>
      </c>
      <c r="G250" s="25">
        <f>+E250/$E$9</f>
        <v>4.6571060918393969E-2</v>
      </c>
      <c r="H250" s="15">
        <f>+H251</f>
        <v>2883569</v>
      </c>
    </row>
    <row r="251" spans="1:9" x14ac:dyDescent="0.25">
      <c r="A251" s="86" t="s">
        <v>162</v>
      </c>
      <c r="B251" s="87" t="s">
        <v>163</v>
      </c>
      <c r="C251" s="88">
        <v>26794489</v>
      </c>
      <c r="D251" s="88">
        <v>24990942</v>
      </c>
      <c r="E251" s="88">
        <v>15379040</v>
      </c>
      <c r="F251" s="79">
        <f t="shared" ref="F251" si="181">+E251/D251</f>
        <v>0.61538456613600234</v>
      </c>
      <c r="G251" s="79">
        <f t="shared" ref="G251:G254" si="182">+E251/$E$9</f>
        <v>4.6571060918393969E-2</v>
      </c>
      <c r="H251" s="46">
        <f t="shared" ref="H251" si="183">+E251-D251*50%</f>
        <v>2883569</v>
      </c>
    </row>
    <row r="252" spans="1:9" ht="28.5" customHeight="1" x14ac:dyDescent="0.25">
      <c r="A252" s="13" t="s">
        <v>321</v>
      </c>
      <c r="B252" s="27" t="s">
        <v>324</v>
      </c>
      <c r="C252" s="14">
        <f t="shared" ref="C252:E253" si="184">+C253</f>
        <v>0</v>
      </c>
      <c r="D252" s="14">
        <f t="shared" si="184"/>
        <v>0</v>
      </c>
      <c r="E252" s="14">
        <f t="shared" si="184"/>
        <v>3150200</v>
      </c>
      <c r="F252" s="24" t="s">
        <v>307</v>
      </c>
      <c r="G252" s="21">
        <f t="shared" si="182"/>
        <v>9.5394872570150474E-3</v>
      </c>
      <c r="H252" s="14">
        <f>+H253</f>
        <v>3150200</v>
      </c>
    </row>
    <row r="253" spans="1:9" x14ac:dyDescent="0.25">
      <c r="A253" s="99" t="s">
        <v>22</v>
      </c>
      <c r="B253" s="99" t="s">
        <v>1</v>
      </c>
      <c r="C253" s="15">
        <f t="shared" si="184"/>
        <v>0</v>
      </c>
      <c r="D253" s="15">
        <f t="shared" si="184"/>
        <v>0</v>
      </c>
      <c r="E253" s="15">
        <f t="shared" si="184"/>
        <v>3150200</v>
      </c>
      <c r="F253" s="24" t="s">
        <v>307</v>
      </c>
      <c r="G253" s="25">
        <f t="shared" si="182"/>
        <v>9.5394872570150474E-3</v>
      </c>
      <c r="H253" s="15">
        <f>+H254</f>
        <v>3150200</v>
      </c>
    </row>
    <row r="254" spans="1:9" ht="60" x14ac:dyDescent="0.25">
      <c r="A254" s="86">
        <v>6180</v>
      </c>
      <c r="B254" s="87" t="s">
        <v>325</v>
      </c>
      <c r="C254" s="88">
        <v>0</v>
      </c>
      <c r="D254" s="88">
        <v>0</v>
      </c>
      <c r="E254" s="88">
        <v>3150200</v>
      </c>
      <c r="F254" s="24" t="s">
        <v>307</v>
      </c>
      <c r="G254" s="79">
        <f t="shared" si="182"/>
        <v>9.5394872570150474E-3</v>
      </c>
      <c r="H254" s="46">
        <f t="shared" ref="H254" si="185">+E254-D254*50%</f>
        <v>3150200</v>
      </c>
    </row>
    <row r="255" spans="1:9" ht="27.75" customHeight="1" x14ac:dyDescent="0.25">
      <c r="A255" s="13" t="s">
        <v>164</v>
      </c>
      <c r="B255" s="27" t="s">
        <v>165</v>
      </c>
      <c r="C255" s="14">
        <v>83425481</v>
      </c>
      <c r="D255" s="14">
        <f>+D256</f>
        <v>83425481</v>
      </c>
      <c r="E255" s="14">
        <f>+E256</f>
        <v>41712738</v>
      </c>
      <c r="F255" s="21">
        <f>+E255/D255</f>
        <v>0.49999997003313651</v>
      </c>
      <c r="G255" s="21">
        <f t="shared" ref="G255:G265" si="186">+E255/$E$9</f>
        <v>0.12631519668789515</v>
      </c>
      <c r="H255" s="14">
        <f>+H256</f>
        <v>-2.5</v>
      </c>
    </row>
    <row r="256" spans="1:9" x14ac:dyDescent="0.25">
      <c r="A256" s="99" t="s">
        <v>6</v>
      </c>
      <c r="B256" s="99" t="s">
        <v>1</v>
      </c>
      <c r="C256" s="15">
        <v>83425481</v>
      </c>
      <c r="D256" s="15">
        <f>+D257</f>
        <v>83425481</v>
      </c>
      <c r="E256" s="15">
        <f>+E257</f>
        <v>41712738</v>
      </c>
      <c r="F256" s="25">
        <f>+E256/D256</f>
        <v>0.49999997003313651</v>
      </c>
      <c r="G256" s="25">
        <f t="shared" si="186"/>
        <v>0.12631519668789515</v>
      </c>
      <c r="H256" s="15">
        <f>+H257</f>
        <v>-2.5</v>
      </c>
    </row>
    <row r="257" spans="1:8" x14ac:dyDescent="0.25">
      <c r="A257" s="86" t="s">
        <v>162</v>
      </c>
      <c r="B257" s="87" t="s">
        <v>163</v>
      </c>
      <c r="C257" s="88">
        <v>83425481</v>
      </c>
      <c r="D257" s="88">
        <v>83425481</v>
      </c>
      <c r="E257" s="88">
        <v>41712738</v>
      </c>
      <c r="F257" s="79">
        <f>+E257/D257</f>
        <v>0.49999997003313651</v>
      </c>
      <c r="G257" s="79">
        <f t="shared" si="186"/>
        <v>0.12631519668789515</v>
      </c>
      <c r="H257" s="46">
        <f t="shared" ref="H257" si="187">+E257-D257*50%</f>
        <v>-2.5</v>
      </c>
    </row>
    <row r="258" spans="1:8" ht="15" customHeight="1" x14ac:dyDescent="0.25">
      <c r="A258" s="13" t="s">
        <v>166</v>
      </c>
      <c r="B258" s="27" t="s">
        <v>167</v>
      </c>
      <c r="C258" s="14">
        <v>0</v>
      </c>
      <c r="D258" s="14">
        <v>0</v>
      </c>
      <c r="E258" s="14">
        <f>+E259</f>
        <v>1241334.29</v>
      </c>
      <c r="F258" s="24" t="s">
        <v>307</v>
      </c>
      <c r="G258" s="21">
        <f t="shared" si="186"/>
        <v>3.7590288366296807E-3</v>
      </c>
      <c r="H258" s="14">
        <f>+H259</f>
        <v>1241334.29</v>
      </c>
    </row>
    <row r="259" spans="1:8" x14ac:dyDescent="0.25">
      <c r="A259" s="99" t="s">
        <v>6</v>
      </c>
      <c r="B259" s="99" t="s">
        <v>1</v>
      </c>
      <c r="C259" s="15">
        <v>0</v>
      </c>
      <c r="D259" s="15">
        <v>0</v>
      </c>
      <c r="E259" s="15">
        <f>+E260</f>
        <v>1241334.29</v>
      </c>
      <c r="F259" s="24" t="s">
        <v>307</v>
      </c>
      <c r="G259" s="25">
        <f t="shared" si="186"/>
        <v>3.7590288366296807E-3</v>
      </c>
      <c r="H259" s="15">
        <f>+H260</f>
        <v>1241334.29</v>
      </c>
    </row>
    <row r="260" spans="1:8" x14ac:dyDescent="0.25">
      <c r="A260" s="86" t="s">
        <v>13</v>
      </c>
      <c r="B260" s="87" t="s">
        <v>14</v>
      </c>
      <c r="C260" s="88">
        <v>0</v>
      </c>
      <c r="D260" s="88">
        <v>0</v>
      </c>
      <c r="E260" s="88">
        <v>1241334.29</v>
      </c>
      <c r="F260" s="24" t="s">
        <v>307</v>
      </c>
      <c r="G260" s="79">
        <f t="shared" si="186"/>
        <v>3.7590288366296807E-3</v>
      </c>
      <c r="H260" s="46">
        <f t="shared" ref="H260" si="188">+E260-D260*50%</f>
        <v>1241334.29</v>
      </c>
    </row>
    <row r="261" spans="1:8" ht="14.25" customHeight="1" x14ac:dyDescent="0.25">
      <c r="A261" s="13" t="s">
        <v>168</v>
      </c>
      <c r="B261" s="27" t="s">
        <v>169</v>
      </c>
      <c r="C261" s="14">
        <v>55065921</v>
      </c>
      <c r="D261" s="14">
        <f>+D262</f>
        <v>54721805</v>
      </c>
      <c r="E261" s="14">
        <f>+E262</f>
        <v>27360900</v>
      </c>
      <c r="F261" s="21">
        <f>+E261/D261</f>
        <v>0.4999999543143725</v>
      </c>
      <c r="G261" s="21">
        <f t="shared" si="186"/>
        <v>8.285472569692813E-2</v>
      </c>
      <c r="H261" s="14">
        <f>+H262</f>
        <v>-2.5</v>
      </c>
    </row>
    <row r="262" spans="1:8" x14ac:dyDescent="0.25">
      <c r="A262" s="99" t="s">
        <v>6</v>
      </c>
      <c r="B262" s="99" t="s">
        <v>1</v>
      </c>
      <c r="C262" s="15">
        <v>55065921</v>
      </c>
      <c r="D262" s="15">
        <f>+D263</f>
        <v>54721805</v>
      </c>
      <c r="E262" s="15">
        <f>+E263</f>
        <v>27360900</v>
      </c>
      <c r="F262" s="25">
        <f>+E262/D262</f>
        <v>0.4999999543143725</v>
      </c>
      <c r="G262" s="25">
        <f t="shared" si="186"/>
        <v>8.285472569692813E-2</v>
      </c>
      <c r="H262" s="15">
        <f>+H263</f>
        <v>-2.5</v>
      </c>
    </row>
    <row r="263" spans="1:8" x14ac:dyDescent="0.25">
      <c r="A263" s="86" t="s">
        <v>162</v>
      </c>
      <c r="B263" s="87" t="s">
        <v>163</v>
      </c>
      <c r="C263" s="88">
        <v>55065921</v>
      </c>
      <c r="D263" s="88">
        <v>54721805</v>
      </c>
      <c r="E263" s="88">
        <v>27360900</v>
      </c>
      <c r="F263" s="79">
        <f>+E263/D263</f>
        <v>0.4999999543143725</v>
      </c>
      <c r="G263" s="79">
        <f t="shared" si="186"/>
        <v>8.285472569692813E-2</v>
      </c>
      <c r="H263" s="46">
        <f t="shared" ref="H263" si="189">+E263-D263*50%</f>
        <v>-2.5</v>
      </c>
    </row>
    <row r="264" spans="1:8" ht="15.75" customHeight="1" x14ac:dyDescent="0.25">
      <c r="A264" s="13" t="s">
        <v>170</v>
      </c>
      <c r="B264" s="27" t="s">
        <v>171</v>
      </c>
      <c r="C264" s="14">
        <v>181823734</v>
      </c>
      <c r="D264" s="14">
        <f>+D265+D270</f>
        <v>243935554</v>
      </c>
      <c r="E264" s="14">
        <f>+E265+E270</f>
        <v>70038704.390000001</v>
      </c>
      <c r="F264" s="21">
        <f>+E264/D264</f>
        <v>0.28711970535463643</v>
      </c>
      <c r="G264" s="21">
        <f t="shared" si="186"/>
        <v>0.21209235223993678</v>
      </c>
      <c r="H264" s="14">
        <f>+H265+H270</f>
        <v>-51929072.609999999</v>
      </c>
    </row>
    <row r="265" spans="1:8" ht="15.75" customHeight="1" x14ac:dyDescent="0.25">
      <c r="A265" s="99" t="s">
        <v>6</v>
      </c>
      <c r="B265" s="99" t="s">
        <v>1</v>
      </c>
      <c r="C265" s="15">
        <v>21378600</v>
      </c>
      <c r="D265" s="15">
        <f>SUM(D266:D269)</f>
        <v>15040000</v>
      </c>
      <c r="E265" s="15">
        <f>SUM(E266:E269)</f>
        <v>6558965.4400000004</v>
      </c>
      <c r="F265" s="25">
        <f>+E265/D265</f>
        <v>0.43610142553191494</v>
      </c>
      <c r="G265" s="25">
        <f t="shared" si="186"/>
        <v>1.9861966616113925E-2</v>
      </c>
      <c r="H265" s="15">
        <f>SUM(H266:H269)</f>
        <v>-961034.56</v>
      </c>
    </row>
    <row r="266" spans="1:8" ht="15.75" customHeight="1" x14ac:dyDescent="0.25">
      <c r="A266" s="86" t="s">
        <v>13</v>
      </c>
      <c r="B266" s="87" t="s">
        <v>14</v>
      </c>
      <c r="C266" s="88">
        <v>0</v>
      </c>
      <c r="D266" s="88">
        <v>0</v>
      </c>
      <c r="E266" s="88">
        <v>218865.44</v>
      </c>
      <c r="F266" s="24" t="s">
        <v>307</v>
      </c>
      <c r="G266" s="79">
        <f t="shared" ref="G266:G269" si="190">+E266/$E$9</f>
        <v>6.6277191158688057E-4</v>
      </c>
      <c r="H266" s="46">
        <f t="shared" ref="H266:H269" si="191">+E266-D266*50%</f>
        <v>218865.44</v>
      </c>
    </row>
    <row r="267" spans="1:8" ht="15.75" customHeight="1" x14ac:dyDescent="0.25">
      <c r="A267" s="89">
        <v>2007</v>
      </c>
      <c r="B267" s="104" t="s">
        <v>24</v>
      </c>
      <c r="C267" s="73">
        <v>0</v>
      </c>
      <c r="D267" s="73">
        <v>1973000</v>
      </c>
      <c r="E267" s="73">
        <v>0</v>
      </c>
      <c r="F267" s="24" t="s">
        <v>307</v>
      </c>
      <c r="G267" s="79">
        <f t="shared" ref="G267" si="192">+E267/$E$9</f>
        <v>0</v>
      </c>
      <c r="H267" s="46">
        <f t="shared" ref="H267" si="193">+E267-D267*50%</f>
        <v>-986500</v>
      </c>
    </row>
    <row r="268" spans="1:8" ht="24" customHeight="1" x14ac:dyDescent="0.25">
      <c r="A268" s="86" t="s">
        <v>56</v>
      </c>
      <c r="B268" s="106"/>
      <c r="C268" s="88">
        <v>21278600</v>
      </c>
      <c r="D268" s="88">
        <v>12977000</v>
      </c>
      <c r="E268" s="88">
        <v>6293100</v>
      </c>
      <c r="F268" s="79">
        <f t="shared" ref="F268:F269" si="194">+E268/D268</f>
        <v>0.4849425907374586</v>
      </c>
      <c r="G268" s="79">
        <f t="shared" si="190"/>
        <v>1.9056868534417303E-2</v>
      </c>
      <c r="H268" s="46">
        <f t="shared" si="191"/>
        <v>-195400</v>
      </c>
    </row>
    <row r="269" spans="1:8" ht="26.25" customHeight="1" x14ac:dyDescent="0.25">
      <c r="A269" s="86" t="s">
        <v>57</v>
      </c>
      <c r="B269" s="105"/>
      <c r="C269" s="88">
        <v>100000</v>
      </c>
      <c r="D269" s="88">
        <v>90000</v>
      </c>
      <c r="E269" s="88">
        <v>47000</v>
      </c>
      <c r="F269" s="79">
        <f t="shared" si="194"/>
        <v>0.52222222222222225</v>
      </c>
      <c r="G269" s="79">
        <f t="shared" si="190"/>
        <v>1.4232617010974134E-4</v>
      </c>
      <c r="H269" s="46">
        <f t="shared" si="191"/>
        <v>2000</v>
      </c>
    </row>
    <row r="270" spans="1:8" ht="15.75" customHeight="1" x14ac:dyDescent="0.25">
      <c r="A270" s="99" t="s">
        <v>22</v>
      </c>
      <c r="B270" s="99" t="s">
        <v>1</v>
      </c>
      <c r="C270" s="15">
        <v>160445134</v>
      </c>
      <c r="D270" s="15">
        <f>SUM(D271:D275)</f>
        <v>228895554</v>
      </c>
      <c r="E270" s="15">
        <f>SUM(E271:E275)</f>
        <v>63479738.950000003</v>
      </c>
      <c r="F270" s="25">
        <f>+E270/D270</f>
        <v>0.27733058961031631</v>
      </c>
      <c r="G270" s="25">
        <f>+E270/$E$9</f>
        <v>0.19223038562382286</v>
      </c>
      <c r="H270" s="15">
        <f>SUM(H271:H275)</f>
        <v>-50968038.049999997</v>
      </c>
    </row>
    <row r="271" spans="1:8" ht="21.75" customHeight="1" x14ac:dyDescent="0.25">
      <c r="A271" s="86" t="s">
        <v>23</v>
      </c>
      <c r="B271" s="104" t="s">
        <v>24</v>
      </c>
      <c r="C271" s="88">
        <v>129853734</v>
      </c>
      <c r="D271" s="88">
        <v>189496172</v>
      </c>
      <c r="E271" s="88">
        <v>39203032.710000001</v>
      </c>
      <c r="F271" s="79">
        <f t="shared" ref="F271:F275" si="195">+E271/D271</f>
        <v>0.20688034115011042</v>
      </c>
      <c r="G271" s="79">
        <f t="shared" ref="G271:G275" si="196">+E271/$E$9</f>
        <v>0.11871526600640882</v>
      </c>
      <c r="H271" s="46">
        <f t="shared" ref="H271:H275" si="197">+E271-D271*50%</f>
        <v>-55545053.289999999</v>
      </c>
    </row>
    <row r="272" spans="1:8" ht="18.75" customHeight="1" x14ac:dyDescent="0.25">
      <c r="A272" s="86" t="s">
        <v>59</v>
      </c>
      <c r="B272" s="106"/>
      <c r="C272" s="88">
        <v>120400</v>
      </c>
      <c r="D272" s="88">
        <v>422000</v>
      </c>
      <c r="E272" s="88">
        <v>275000</v>
      </c>
      <c r="F272" s="79">
        <f t="shared" si="195"/>
        <v>0.65165876777251186</v>
      </c>
      <c r="G272" s="79">
        <f t="shared" si="196"/>
        <v>8.3275950596125258E-4</v>
      </c>
      <c r="H272" s="46">
        <f t="shared" si="197"/>
        <v>64000</v>
      </c>
    </row>
    <row r="273" spans="1:9" ht="21" customHeight="1" x14ac:dyDescent="0.25">
      <c r="A273" s="86" t="s">
        <v>25</v>
      </c>
      <c r="B273" s="105"/>
      <c r="C273" s="88">
        <v>30471000</v>
      </c>
      <c r="D273" s="88">
        <v>38481000</v>
      </c>
      <c r="E273" s="88">
        <v>23582000</v>
      </c>
      <c r="F273" s="79">
        <f t="shared" si="195"/>
        <v>0.61282191211247106</v>
      </c>
      <c r="G273" s="79">
        <f t="shared" si="196"/>
        <v>7.1411398798466391E-2</v>
      </c>
      <c r="H273" s="46">
        <f t="shared" si="197"/>
        <v>4341500</v>
      </c>
    </row>
    <row r="274" spans="1:9" ht="45" customHeight="1" x14ac:dyDescent="0.25">
      <c r="A274" s="86" t="s">
        <v>172</v>
      </c>
      <c r="B274" s="104" t="s">
        <v>173</v>
      </c>
      <c r="C274" s="88">
        <v>0</v>
      </c>
      <c r="D274" s="88">
        <v>388677</v>
      </c>
      <c r="E274" s="88">
        <v>388676.67</v>
      </c>
      <c r="F274" s="79">
        <f t="shared" si="195"/>
        <v>0.99999915096596914</v>
      </c>
      <c r="G274" s="79">
        <f t="shared" si="196"/>
        <v>1.1769970606831446E-3</v>
      </c>
      <c r="H274" s="46">
        <f t="shared" si="197"/>
        <v>194338.16999999998</v>
      </c>
    </row>
    <row r="275" spans="1:9" ht="46.5" customHeight="1" x14ac:dyDescent="0.25">
      <c r="A275" s="86" t="s">
        <v>174</v>
      </c>
      <c r="B275" s="105"/>
      <c r="C275" s="88">
        <v>0</v>
      </c>
      <c r="D275" s="88">
        <v>107705</v>
      </c>
      <c r="E275" s="88">
        <v>31029.57</v>
      </c>
      <c r="F275" s="79">
        <f t="shared" si="195"/>
        <v>0.28809776704888351</v>
      </c>
      <c r="G275" s="79">
        <f t="shared" si="196"/>
        <v>9.3964252303236744E-5</v>
      </c>
      <c r="H275" s="46">
        <f t="shared" si="197"/>
        <v>-22822.93</v>
      </c>
    </row>
    <row r="276" spans="1:9" ht="15.75" customHeight="1" x14ac:dyDescent="0.25">
      <c r="A276" s="13" t="s">
        <v>175</v>
      </c>
      <c r="B276" s="27" t="s">
        <v>176</v>
      </c>
      <c r="C276" s="14">
        <v>55375231</v>
      </c>
      <c r="D276" s="14">
        <f>+D277</f>
        <v>55519989</v>
      </c>
      <c r="E276" s="14">
        <f>+E277</f>
        <v>16358389.24</v>
      </c>
      <c r="F276" s="21">
        <f>+E276/D276</f>
        <v>0.29463963402442317</v>
      </c>
      <c r="G276" s="21">
        <f>+E276/$E$9</f>
        <v>4.9536742333906439E-2</v>
      </c>
      <c r="H276" s="14">
        <f>+H277</f>
        <v>-11401605.26</v>
      </c>
    </row>
    <row r="277" spans="1:9" ht="15.75" customHeight="1" x14ac:dyDescent="0.25">
      <c r="A277" s="99" t="s">
        <v>6</v>
      </c>
      <c r="B277" s="99" t="s">
        <v>1</v>
      </c>
      <c r="C277" s="15">
        <v>55375231</v>
      </c>
      <c r="D277" s="15">
        <f>+D278+D279+D280</f>
        <v>55519989</v>
      </c>
      <c r="E277" s="15">
        <f>+E278+E279+E280</f>
        <v>16358389.24</v>
      </c>
      <c r="F277" s="25">
        <f>+E277/D277</f>
        <v>0.29463963402442317</v>
      </c>
      <c r="G277" s="25">
        <f>+E277/$E$9</f>
        <v>4.9536742333906439E-2</v>
      </c>
      <c r="H277" s="15">
        <f>+H278+H279+H280</f>
        <v>-11401605.26</v>
      </c>
    </row>
    <row r="278" spans="1:9" x14ac:dyDescent="0.25">
      <c r="A278" s="86" t="s">
        <v>13</v>
      </c>
      <c r="B278" s="87" t="s">
        <v>14</v>
      </c>
      <c r="C278" s="88">
        <v>0</v>
      </c>
      <c r="D278" s="88">
        <v>0</v>
      </c>
      <c r="E278" s="88">
        <v>75564.759999999995</v>
      </c>
      <c r="F278" s="97">
        <v>0</v>
      </c>
      <c r="G278" s="79">
        <f t="shared" ref="G278:G280" si="198">+E278/$E$9</f>
        <v>2.2882644438429315E-4</v>
      </c>
      <c r="H278" s="46">
        <f t="shared" ref="H278:H280" si="199">+E278-D278*50%</f>
        <v>75564.759999999995</v>
      </c>
    </row>
    <row r="279" spans="1:9" ht="31.5" customHeight="1" x14ac:dyDescent="0.25">
      <c r="A279" s="86" t="s">
        <v>66</v>
      </c>
      <c r="B279" s="104" t="s">
        <v>24</v>
      </c>
      <c r="C279" s="88">
        <v>8702489</v>
      </c>
      <c r="D279" s="88">
        <v>8702489</v>
      </c>
      <c r="E279" s="88">
        <v>3898457.48</v>
      </c>
      <c r="F279" s="79">
        <f t="shared" ref="F279:F280" si="200">+E279/D279</f>
        <v>0.44797040019240475</v>
      </c>
      <c r="G279" s="79">
        <f t="shared" si="198"/>
        <v>1.1805372818384544E-2</v>
      </c>
      <c r="H279" s="46">
        <f t="shared" si="199"/>
        <v>-452787.02</v>
      </c>
    </row>
    <row r="280" spans="1:9" ht="31.5" customHeight="1" x14ac:dyDescent="0.25">
      <c r="A280" s="86" t="s">
        <v>57</v>
      </c>
      <c r="B280" s="105"/>
      <c r="C280" s="88">
        <v>46672742</v>
      </c>
      <c r="D280" s="88">
        <v>46817500</v>
      </c>
      <c r="E280" s="88">
        <v>12384367</v>
      </c>
      <c r="F280" s="79">
        <f t="shared" si="200"/>
        <v>0.2645243124899877</v>
      </c>
      <c r="G280" s="79">
        <f t="shared" si="198"/>
        <v>3.7502543071137595E-2</v>
      </c>
      <c r="H280" s="46">
        <f t="shared" si="199"/>
        <v>-11024383</v>
      </c>
    </row>
    <row r="281" spans="1:9" ht="18.75" customHeight="1" x14ac:dyDescent="0.25">
      <c r="A281" s="12" t="s">
        <v>177</v>
      </c>
      <c r="B281" s="68" t="s">
        <v>178</v>
      </c>
      <c r="C281" s="28">
        <v>0</v>
      </c>
      <c r="D281" s="28">
        <v>0</v>
      </c>
      <c r="E281" s="28">
        <f>+E282+E286+E290+E293+E300+E304</f>
        <v>63997.9</v>
      </c>
      <c r="F281" s="24" t="s">
        <v>307</v>
      </c>
      <c r="G281" s="21">
        <f>+E281/$E$9</f>
        <v>1.9379948940566417E-4</v>
      </c>
      <c r="H281" s="28">
        <f>+H282+H286+H290+H293+H300+H304</f>
        <v>63997.9</v>
      </c>
      <c r="I281" s="84">
        <f>+E281-D281*50%</f>
        <v>63997.9</v>
      </c>
    </row>
    <row r="282" spans="1:9" ht="15" customHeight="1" x14ac:dyDescent="0.25">
      <c r="A282" s="13" t="s">
        <v>179</v>
      </c>
      <c r="B282" s="27" t="s">
        <v>180</v>
      </c>
      <c r="C282" s="14">
        <v>0</v>
      </c>
      <c r="D282" s="14">
        <v>0</v>
      </c>
      <c r="E282" s="14">
        <f>+E283</f>
        <v>255.7</v>
      </c>
      <c r="F282" s="24" t="s">
        <v>307</v>
      </c>
      <c r="G282" s="21">
        <f>+E282/$E$9</f>
        <v>7.7431492972469914E-7</v>
      </c>
      <c r="H282" s="14">
        <f>+H283</f>
        <v>255.7</v>
      </c>
    </row>
    <row r="283" spans="1:9" x14ac:dyDescent="0.25">
      <c r="A283" s="99" t="s">
        <v>6</v>
      </c>
      <c r="B283" s="99" t="s">
        <v>1</v>
      </c>
      <c r="C283" s="15">
        <v>0</v>
      </c>
      <c r="D283" s="15">
        <v>0</v>
      </c>
      <c r="E283" s="15">
        <f>+E284+E285</f>
        <v>255.7</v>
      </c>
      <c r="F283" s="24" t="s">
        <v>307</v>
      </c>
      <c r="G283" s="25">
        <f>+E283/$E$9</f>
        <v>7.7431492972469914E-7</v>
      </c>
      <c r="H283" s="15">
        <f>+H284+H285</f>
        <v>255.7</v>
      </c>
    </row>
    <row r="284" spans="1:9" x14ac:dyDescent="0.25">
      <c r="A284" s="86" t="s">
        <v>13</v>
      </c>
      <c r="B284" s="87" t="s">
        <v>14</v>
      </c>
      <c r="C284" s="88">
        <v>0</v>
      </c>
      <c r="D284" s="88">
        <v>0</v>
      </c>
      <c r="E284" s="88">
        <v>151.69999999999999</v>
      </c>
      <c r="F284" s="24" t="s">
        <v>307</v>
      </c>
      <c r="G284" s="79">
        <f t="shared" ref="G284:G285" si="201">+E284/$E$9</f>
        <v>4.5938042565208004E-7</v>
      </c>
      <c r="H284" s="46">
        <f t="shared" ref="H284:H285" si="202">+E284-D284*50%</f>
        <v>151.69999999999999</v>
      </c>
    </row>
    <row r="285" spans="1:9" x14ac:dyDescent="0.25">
      <c r="A285" s="86" t="s">
        <v>15</v>
      </c>
      <c r="B285" s="87" t="s">
        <v>16</v>
      </c>
      <c r="C285" s="88">
        <v>0</v>
      </c>
      <c r="D285" s="88">
        <v>0</v>
      </c>
      <c r="E285" s="88">
        <v>104</v>
      </c>
      <c r="F285" s="24" t="s">
        <v>307</v>
      </c>
      <c r="G285" s="79">
        <f t="shared" si="201"/>
        <v>3.1493450407261916E-7</v>
      </c>
      <c r="H285" s="46">
        <f t="shared" si="202"/>
        <v>104</v>
      </c>
    </row>
    <row r="286" spans="1:9" ht="14.25" customHeight="1" x14ac:dyDescent="0.25">
      <c r="A286" s="13" t="s">
        <v>181</v>
      </c>
      <c r="B286" s="27" t="s">
        <v>182</v>
      </c>
      <c r="C286" s="14">
        <v>0</v>
      </c>
      <c r="D286" s="14">
        <v>0</v>
      </c>
      <c r="E286" s="14">
        <f>+E287</f>
        <v>13102.39</v>
      </c>
      <c r="F286" s="24" t="s">
        <v>307</v>
      </c>
      <c r="G286" s="21">
        <f>+E286/$E$9</f>
        <v>3.9676872084769658E-5</v>
      </c>
      <c r="H286" s="22">
        <f>+E286-D286*25%</f>
        <v>13102.39</v>
      </c>
    </row>
    <row r="287" spans="1:9" ht="14.25" customHeight="1" x14ac:dyDescent="0.25">
      <c r="A287" s="99" t="s">
        <v>6</v>
      </c>
      <c r="B287" s="99" t="s">
        <v>1</v>
      </c>
      <c r="C287" s="15">
        <v>0</v>
      </c>
      <c r="D287" s="15">
        <v>0</v>
      </c>
      <c r="E287" s="15">
        <f>+E288+E289</f>
        <v>13102.39</v>
      </c>
      <c r="F287" s="24" t="s">
        <v>307</v>
      </c>
      <c r="G287" s="25">
        <f>+E287/$E$9</f>
        <v>3.9676872084769658E-5</v>
      </c>
      <c r="H287" s="26">
        <f>+E287-D287*25%</f>
        <v>13102.39</v>
      </c>
    </row>
    <row r="288" spans="1:9" x14ac:dyDescent="0.25">
      <c r="A288" s="86" t="s">
        <v>13</v>
      </c>
      <c r="B288" s="87" t="s">
        <v>183</v>
      </c>
      <c r="C288" s="88">
        <v>0</v>
      </c>
      <c r="D288" s="88">
        <v>0</v>
      </c>
      <c r="E288" s="88">
        <v>8481.49</v>
      </c>
      <c r="F288" s="24" t="s">
        <v>307</v>
      </c>
      <c r="G288" s="79">
        <f t="shared" ref="G288:G289" si="203">+E288/$E$9</f>
        <v>2.568378698987383E-5</v>
      </c>
      <c r="H288" s="46">
        <f t="shared" ref="H288:H289" si="204">+E288-D288*50%</f>
        <v>8481.49</v>
      </c>
    </row>
    <row r="289" spans="1:8" x14ac:dyDescent="0.25">
      <c r="A289" s="86" t="s">
        <v>15</v>
      </c>
      <c r="B289" s="87" t="s">
        <v>16</v>
      </c>
      <c r="C289" s="88">
        <v>0</v>
      </c>
      <c r="D289" s="88">
        <v>0</v>
      </c>
      <c r="E289" s="88">
        <v>4620.8999999999996</v>
      </c>
      <c r="F289" s="24" t="s">
        <v>307</v>
      </c>
      <c r="G289" s="79">
        <f t="shared" si="203"/>
        <v>1.3993085094895824E-5</v>
      </c>
      <c r="H289" s="46">
        <f t="shared" si="204"/>
        <v>4620.8999999999996</v>
      </c>
    </row>
    <row r="290" spans="1:8" ht="14.25" customHeight="1" x14ac:dyDescent="0.25">
      <c r="A290" s="13" t="s">
        <v>184</v>
      </c>
      <c r="B290" s="27" t="s">
        <v>185</v>
      </c>
      <c r="C290" s="14">
        <v>0</v>
      </c>
      <c r="D290" s="14">
        <v>0</v>
      </c>
      <c r="E290" s="14">
        <f>+E291</f>
        <v>4041.04</v>
      </c>
      <c r="F290" s="24" t="s">
        <v>307</v>
      </c>
      <c r="G290" s="21">
        <f>+E290/$E$9</f>
        <v>1.2237143541707854E-5</v>
      </c>
      <c r="H290" s="14">
        <f>+H291</f>
        <v>4041.04</v>
      </c>
    </row>
    <row r="291" spans="1:8" ht="14.25" customHeight="1" x14ac:dyDescent="0.25">
      <c r="A291" s="99" t="s">
        <v>6</v>
      </c>
      <c r="B291" s="99" t="s">
        <v>1</v>
      </c>
      <c r="C291" s="15">
        <v>0</v>
      </c>
      <c r="D291" s="15">
        <v>0</v>
      </c>
      <c r="E291" s="15">
        <f>+E292</f>
        <v>4041.04</v>
      </c>
      <c r="F291" s="24" t="s">
        <v>307</v>
      </c>
      <c r="G291" s="25">
        <f>+E291/$E$9</f>
        <v>1.2237143541707854E-5</v>
      </c>
      <c r="H291" s="15">
        <f>+H292</f>
        <v>4041.04</v>
      </c>
    </row>
    <row r="292" spans="1:8" x14ac:dyDescent="0.25">
      <c r="A292" s="86" t="s">
        <v>13</v>
      </c>
      <c r="B292" s="87" t="s">
        <v>14</v>
      </c>
      <c r="C292" s="88"/>
      <c r="D292" s="88">
        <v>0</v>
      </c>
      <c r="E292" s="88">
        <v>4041.04</v>
      </c>
      <c r="F292" s="24" t="s">
        <v>307</v>
      </c>
      <c r="G292" s="79">
        <f t="shared" ref="G292" si="205">+E292/$E$9</f>
        <v>1.2237143541707854E-5</v>
      </c>
      <c r="H292" s="46">
        <f t="shared" ref="H292" si="206">+E292-D292*50%</f>
        <v>4041.04</v>
      </c>
    </row>
    <row r="293" spans="1:8" ht="14.25" customHeight="1" x14ac:dyDescent="0.25">
      <c r="A293" s="13" t="s">
        <v>186</v>
      </c>
      <c r="B293" s="27" t="s">
        <v>187</v>
      </c>
      <c r="C293" s="14">
        <v>0</v>
      </c>
      <c r="D293" s="14">
        <v>0</v>
      </c>
      <c r="E293" s="14">
        <f>+E294+E298</f>
        <v>42562.92</v>
      </c>
      <c r="F293" s="24" t="s">
        <v>307</v>
      </c>
      <c r="G293" s="21">
        <f>+E293/$E$9</f>
        <v>1.2888973175079386E-4</v>
      </c>
      <c r="H293" s="14">
        <f>+H294+H298</f>
        <v>42562.92</v>
      </c>
    </row>
    <row r="294" spans="1:8" ht="14.25" customHeight="1" x14ac:dyDescent="0.25">
      <c r="A294" s="99" t="s">
        <v>6</v>
      </c>
      <c r="B294" s="99" t="s">
        <v>1</v>
      </c>
      <c r="C294" s="15">
        <v>0</v>
      </c>
      <c r="D294" s="15">
        <v>0</v>
      </c>
      <c r="E294" s="15">
        <f>SUM(E295:E297)</f>
        <v>42312.92</v>
      </c>
      <c r="F294" s="24" t="s">
        <v>307</v>
      </c>
      <c r="G294" s="25">
        <f>+E294/$E$9</f>
        <v>1.2813267765446546E-4</v>
      </c>
      <c r="H294" s="26">
        <f>+E294-D294*25%</f>
        <v>42312.92</v>
      </c>
    </row>
    <row r="295" spans="1:8" x14ac:dyDescent="0.25">
      <c r="A295" s="86" t="s">
        <v>13</v>
      </c>
      <c r="B295" s="87" t="s">
        <v>14</v>
      </c>
      <c r="C295" s="88">
        <v>0</v>
      </c>
      <c r="D295" s="88">
        <v>0</v>
      </c>
      <c r="E295" s="88">
        <v>6750.21</v>
      </c>
      <c r="F295" s="24" t="s">
        <v>307</v>
      </c>
      <c r="G295" s="79">
        <f t="shared" ref="G295" si="207">+E295/$E$9</f>
        <v>2.0441096526308024E-5</v>
      </c>
      <c r="H295" s="46">
        <f t="shared" ref="H295:H297" si="208">+E295-D295*50%</f>
        <v>6750.21</v>
      </c>
    </row>
    <row r="296" spans="1:8" x14ac:dyDescent="0.25">
      <c r="A296" s="86" t="s">
        <v>15</v>
      </c>
      <c r="B296" s="87" t="s">
        <v>16</v>
      </c>
      <c r="C296" s="88">
        <v>0</v>
      </c>
      <c r="D296" s="88">
        <v>0</v>
      </c>
      <c r="E296" s="88">
        <v>1540.77</v>
      </c>
      <c r="F296" s="24" t="s">
        <v>307</v>
      </c>
      <c r="G296" s="79">
        <f t="shared" ref="G296:G297" si="209">+E296/$E$9</f>
        <v>4.665784959999706E-6</v>
      </c>
      <c r="H296" s="46">
        <f t="shared" si="208"/>
        <v>1540.77</v>
      </c>
    </row>
    <row r="297" spans="1:8" ht="50.25" customHeight="1" x14ac:dyDescent="0.25">
      <c r="A297" s="86" t="s">
        <v>42</v>
      </c>
      <c r="B297" s="87" t="s">
        <v>43</v>
      </c>
      <c r="C297" s="88">
        <v>0</v>
      </c>
      <c r="D297" s="88">
        <v>0</v>
      </c>
      <c r="E297" s="88">
        <v>34021.94</v>
      </c>
      <c r="F297" s="24" t="s">
        <v>307</v>
      </c>
      <c r="G297" s="79">
        <f t="shared" si="209"/>
        <v>1.0302579616815774E-4</v>
      </c>
      <c r="H297" s="46">
        <f t="shared" si="208"/>
        <v>34021.94</v>
      </c>
    </row>
    <row r="298" spans="1:8" ht="14.25" customHeight="1" x14ac:dyDescent="0.25">
      <c r="A298" s="99" t="s">
        <v>22</v>
      </c>
      <c r="B298" s="99" t="s">
        <v>1</v>
      </c>
      <c r="C298" s="15">
        <v>0</v>
      </c>
      <c r="D298" s="15">
        <v>0</v>
      </c>
      <c r="E298" s="15">
        <v>250</v>
      </c>
      <c r="F298" s="24" t="s">
        <v>307</v>
      </c>
      <c r="G298" s="25">
        <f>+E298/$E$9</f>
        <v>7.5705409632841146E-7</v>
      </c>
      <c r="H298" s="26">
        <f>+E298-D298*25%</f>
        <v>250</v>
      </c>
    </row>
    <row r="299" spans="1:8" x14ac:dyDescent="0.25">
      <c r="A299" s="86" t="s">
        <v>89</v>
      </c>
      <c r="B299" s="87" t="s">
        <v>90</v>
      </c>
      <c r="C299" s="88">
        <v>0</v>
      </c>
      <c r="D299" s="88">
        <v>0</v>
      </c>
      <c r="E299" s="88">
        <v>250</v>
      </c>
      <c r="F299" s="24" t="s">
        <v>307</v>
      </c>
      <c r="G299" s="79">
        <f t="shared" ref="G299" si="210">+E299/$E$9</f>
        <v>7.5705409632841146E-7</v>
      </c>
      <c r="H299" s="46">
        <f t="shared" ref="H299" si="211">+E299-D299*50%</f>
        <v>250</v>
      </c>
    </row>
    <row r="300" spans="1:8" ht="14.25" customHeight="1" x14ac:dyDescent="0.25">
      <c r="A300" s="13" t="s">
        <v>188</v>
      </c>
      <c r="B300" s="27" t="s">
        <v>189</v>
      </c>
      <c r="C300" s="14">
        <v>0</v>
      </c>
      <c r="D300" s="14">
        <v>0</v>
      </c>
      <c r="E300" s="14">
        <f>+E301</f>
        <v>1675.31</v>
      </c>
      <c r="F300" s="24" t="s">
        <v>307</v>
      </c>
      <c r="G300" s="21">
        <f>+E300/$E$9</f>
        <v>5.0732011924798036E-6</v>
      </c>
      <c r="H300" s="22">
        <f>+H301</f>
        <v>1675.31</v>
      </c>
    </row>
    <row r="301" spans="1:8" ht="14.25" customHeight="1" x14ac:dyDescent="0.25">
      <c r="A301" s="99" t="s">
        <v>6</v>
      </c>
      <c r="B301" s="99" t="s">
        <v>1</v>
      </c>
      <c r="C301" s="15">
        <v>0</v>
      </c>
      <c r="D301" s="15">
        <v>0</v>
      </c>
      <c r="E301" s="15">
        <f>SUM(E302:E303)</f>
        <v>1675.31</v>
      </c>
      <c r="F301" s="24" t="s">
        <v>307</v>
      </c>
      <c r="G301" s="25">
        <f>+E301/$E$9</f>
        <v>5.0732011924798036E-6</v>
      </c>
      <c r="H301" s="26">
        <f>+E301-D301*50%</f>
        <v>1675.31</v>
      </c>
    </row>
    <row r="302" spans="1:8" ht="12.75" customHeight="1" x14ac:dyDescent="0.25">
      <c r="A302" s="86" t="s">
        <v>13</v>
      </c>
      <c r="B302" s="87" t="s">
        <v>14</v>
      </c>
      <c r="C302" s="88">
        <v>0</v>
      </c>
      <c r="D302" s="88">
        <v>0</v>
      </c>
      <c r="E302" s="88">
        <v>1576.43</v>
      </c>
      <c r="F302" s="24" t="s">
        <v>307</v>
      </c>
      <c r="G302" s="79">
        <f t="shared" ref="G302" si="212">+E302/$E$9</f>
        <v>4.773771156299991E-6</v>
      </c>
      <c r="H302" s="46">
        <f t="shared" ref="H302:H303" si="213">+E302-D302*50%</f>
        <v>1576.43</v>
      </c>
    </row>
    <row r="303" spans="1:8" ht="13.5" customHeight="1" x14ac:dyDescent="0.25">
      <c r="A303" s="86" t="s">
        <v>15</v>
      </c>
      <c r="B303" s="87" t="s">
        <v>16</v>
      </c>
      <c r="C303" s="88">
        <v>0</v>
      </c>
      <c r="D303" s="88">
        <v>0</v>
      </c>
      <c r="E303" s="88">
        <v>98.88</v>
      </c>
      <c r="F303" s="24" t="s">
        <v>307</v>
      </c>
      <c r="G303" s="79">
        <f t="shared" ref="G303" si="214">+E303/$E$9</f>
        <v>2.9943003617981329E-7</v>
      </c>
      <c r="H303" s="46">
        <f t="shared" si="213"/>
        <v>98.88</v>
      </c>
    </row>
    <row r="304" spans="1:8" ht="14.25" customHeight="1" x14ac:dyDescent="0.25">
      <c r="A304" s="13" t="s">
        <v>190</v>
      </c>
      <c r="B304" s="27" t="s">
        <v>50</v>
      </c>
      <c r="C304" s="14">
        <v>0</v>
      </c>
      <c r="D304" s="14">
        <v>0</v>
      </c>
      <c r="E304" s="14">
        <f>+E305</f>
        <v>2360.54</v>
      </c>
      <c r="F304" s="24" t="s">
        <v>307</v>
      </c>
      <c r="G304" s="21">
        <f>+E304/$E$9</f>
        <v>7.1482259061882727E-6</v>
      </c>
      <c r="H304" s="14">
        <f>+H305</f>
        <v>2360.54</v>
      </c>
    </row>
    <row r="305" spans="1:9" ht="14.25" customHeight="1" x14ac:dyDescent="0.25">
      <c r="A305" s="99" t="s">
        <v>6</v>
      </c>
      <c r="B305" s="99" t="s">
        <v>1</v>
      </c>
      <c r="C305" s="15">
        <v>0</v>
      </c>
      <c r="D305" s="15">
        <v>0</v>
      </c>
      <c r="E305" s="15">
        <f>SUM(E306:E308)</f>
        <v>2360.54</v>
      </c>
      <c r="F305" s="24" t="s">
        <v>307</v>
      </c>
      <c r="G305" s="25">
        <f>+E305/$E$9</f>
        <v>7.1482259061882727E-6</v>
      </c>
      <c r="H305" s="15">
        <f>SUM(H306:H308)</f>
        <v>2360.54</v>
      </c>
    </row>
    <row r="306" spans="1:9" ht="14.25" customHeight="1" x14ac:dyDescent="0.25">
      <c r="A306" s="86" t="s">
        <v>13</v>
      </c>
      <c r="B306" s="87" t="s">
        <v>14</v>
      </c>
      <c r="C306" s="88">
        <v>0</v>
      </c>
      <c r="D306" s="88">
        <v>0</v>
      </c>
      <c r="E306" s="88">
        <v>545.30999999999995</v>
      </c>
      <c r="F306" s="24" t="s">
        <v>307</v>
      </c>
      <c r="G306" s="79">
        <f t="shared" ref="G306" si="215">+E306/$E$9</f>
        <v>1.651316677075384E-6</v>
      </c>
      <c r="H306" s="46">
        <f t="shared" ref="H306:H308" si="216">+E306-D306*50%</f>
        <v>545.30999999999995</v>
      </c>
    </row>
    <row r="307" spans="1:9" ht="13.5" customHeight="1" x14ac:dyDescent="0.25">
      <c r="A307" s="86" t="s">
        <v>15</v>
      </c>
      <c r="B307" s="87" t="s">
        <v>16</v>
      </c>
      <c r="C307" s="88">
        <v>0</v>
      </c>
      <c r="D307" s="88">
        <v>0</v>
      </c>
      <c r="E307" s="88">
        <v>58</v>
      </c>
      <c r="F307" s="24" t="s">
        <v>307</v>
      </c>
      <c r="G307" s="79">
        <f t="shared" ref="G307:G308" si="217">+E307/$E$9</f>
        <v>1.7563655034819146E-7</v>
      </c>
      <c r="H307" s="46">
        <f t="shared" si="216"/>
        <v>58</v>
      </c>
    </row>
    <row r="308" spans="1:9" ht="74.25" customHeight="1" x14ac:dyDescent="0.25">
      <c r="A308" s="86" t="s">
        <v>67</v>
      </c>
      <c r="B308" s="87" t="s">
        <v>68</v>
      </c>
      <c r="C308" s="88">
        <v>0</v>
      </c>
      <c r="D308" s="88">
        <v>0</v>
      </c>
      <c r="E308" s="88">
        <v>1757.23</v>
      </c>
      <c r="F308" s="24" t="s">
        <v>307</v>
      </c>
      <c r="G308" s="79">
        <f t="shared" si="217"/>
        <v>5.3212726787646975E-6</v>
      </c>
      <c r="H308" s="46">
        <f t="shared" si="216"/>
        <v>1757.23</v>
      </c>
    </row>
    <row r="309" spans="1:9" ht="18.75" customHeight="1" x14ac:dyDescent="0.25">
      <c r="A309" s="12" t="s">
        <v>191</v>
      </c>
      <c r="B309" s="68" t="s">
        <v>192</v>
      </c>
      <c r="C309" s="28">
        <v>8606000</v>
      </c>
      <c r="D309" s="28">
        <f>+D310+D316+D319+D322</f>
        <v>8606000</v>
      </c>
      <c r="E309" s="28">
        <f>+E310+E316+E319+E322</f>
        <v>1928645.01</v>
      </c>
      <c r="F309" s="21">
        <f>+E309/D309</f>
        <v>0.22410469556123636</v>
      </c>
      <c r="G309" s="21">
        <f>+E309/$E$9</f>
        <v>5.8403544207354004E-3</v>
      </c>
      <c r="H309" s="28">
        <f>+H310+H316+H319+H322</f>
        <v>-2374354.9899999998</v>
      </c>
      <c r="I309" s="84">
        <f>+E309-D309*50%</f>
        <v>-2374354.9900000002</v>
      </c>
    </row>
    <row r="310" spans="1:9" ht="15" customHeight="1" x14ac:dyDescent="0.25">
      <c r="A310" s="13" t="s">
        <v>193</v>
      </c>
      <c r="B310" s="27" t="s">
        <v>194</v>
      </c>
      <c r="C310" s="14">
        <v>8570000</v>
      </c>
      <c r="D310" s="14">
        <f>+D313+D311</f>
        <v>8570000</v>
      </c>
      <c r="E310" s="14">
        <f>+E313+E311</f>
        <v>1879955.92</v>
      </c>
      <c r="F310" s="21">
        <f>+E310/D310</f>
        <v>0.21936475145857642</v>
      </c>
      <c r="G310" s="21">
        <f>+E310/$E$9</f>
        <v>5.692913320611389E-3</v>
      </c>
      <c r="H310" s="14">
        <f>+H313+H311</f>
        <v>-2405044.08</v>
      </c>
    </row>
    <row r="311" spans="1:9" x14ac:dyDescent="0.25">
      <c r="A311" s="99" t="s">
        <v>6</v>
      </c>
      <c r="B311" s="99" t="s">
        <v>1</v>
      </c>
      <c r="C311" s="15">
        <v>0</v>
      </c>
      <c r="D311" s="15">
        <v>0</v>
      </c>
      <c r="E311" s="15">
        <f>+E312</f>
        <v>0.92</v>
      </c>
      <c r="F311" s="24" t="s">
        <v>307</v>
      </c>
      <c r="G311" s="25">
        <f>+E311/$E$9</f>
        <v>2.7859590744885541E-9</v>
      </c>
      <c r="H311" s="26">
        <f>+H312</f>
        <v>0.92</v>
      </c>
    </row>
    <row r="312" spans="1:9" ht="73.5" customHeight="1" x14ac:dyDescent="0.25">
      <c r="A312" s="86" t="s">
        <v>67</v>
      </c>
      <c r="B312" s="87" t="s">
        <v>68</v>
      </c>
      <c r="C312" s="88">
        <v>0</v>
      </c>
      <c r="D312" s="88">
        <v>0</v>
      </c>
      <c r="E312" s="88">
        <v>0.92</v>
      </c>
      <c r="F312" s="24" t="s">
        <v>307</v>
      </c>
      <c r="G312" s="79">
        <f t="shared" ref="G312" si="218">+E312/$E$9</f>
        <v>2.7859590744885541E-9</v>
      </c>
      <c r="H312" s="46">
        <f t="shared" ref="H312" si="219">+E312-D312*50%</f>
        <v>0.92</v>
      </c>
    </row>
    <row r="313" spans="1:9" x14ac:dyDescent="0.25">
      <c r="A313" s="99" t="s">
        <v>22</v>
      </c>
      <c r="B313" s="99" t="s">
        <v>1</v>
      </c>
      <c r="C313" s="15">
        <v>8570000</v>
      </c>
      <c r="D313" s="15">
        <v>8570000</v>
      </c>
      <c r="E313" s="15">
        <f>+E314+E315</f>
        <v>1879955</v>
      </c>
      <c r="F313" s="25">
        <f>+E313/D313</f>
        <v>0.21936464410735124</v>
      </c>
      <c r="G313" s="25">
        <f>+E313/$E$9</f>
        <v>5.6929105346523144E-3</v>
      </c>
      <c r="H313" s="15">
        <f>+H314+H315</f>
        <v>-2405045</v>
      </c>
    </row>
    <row r="314" spans="1:9" ht="60" x14ac:dyDescent="0.25">
      <c r="A314" s="86" t="s">
        <v>93</v>
      </c>
      <c r="B314" s="87" t="s">
        <v>195</v>
      </c>
      <c r="C314" s="88">
        <v>2025000</v>
      </c>
      <c r="D314" s="88">
        <v>2025000</v>
      </c>
      <c r="E314" s="88">
        <v>25000</v>
      </c>
      <c r="F314" s="79">
        <f t="shared" ref="F314:F315" si="220">+E314/D314</f>
        <v>1.2345679012345678E-2</v>
      </c>
      <c r="G314" s="79">
        <f t="shared" ref="G314:G315" si="221">+E314/$E$9</f>
        <v>7.5705409632841137E-5</v>
      </c>
      <c r="H314" s="46">
        <f t="shared" ref="H314:H315" si="222">+E314-D314*50%</f>
        <v>-987500</v>
      </c>
    </row>
    <row r="315" spans="1:9" ht="45" x14ac:dyDescent="0.25">
      <c r="A315" s="86" t="s">
        <v>79</v>
      </c>
      <c r="B315" s="87" t="s">
        <v>80</v>
      </c>
      <c r="C315" s="88">
        <v>6545000</v>
      </c>
      <c r="D315" s="88">
        <v>6545000</v>
      </c>
      <c r="E315" s="88">
        <v>1854955</v>
      </c>
      <c r="F315" s="79">
        <f t="shared" si="220"/>
        <v>0.2834155844155844</v>
      </c>
      <c r="G315" s="79">
        <f t="shared" si="221"/>
        <v>5.6172051250194732E-3</v>
      </c>
      <c r="H315" s="46">
        <f t="shared" si="222"/>
        <v>-1417545</v>
      </c>
    </row>
    <row r="316" spans="1:9" ht="15" customHeight="1" x14ac:dyDescent="0.25">
      <c r="A316" s="13" t="s">
        <v>326</v>
      </c>
      <c r="B316" s="27" t="s">
        <v>327</v>
      </c>
      <c r="C316" s="14">
        <v>0</v>
      </c>
      <c r="D316" s="14">
        <v>0</v>
      </c>
      <c r="E316" s="14">
        <f>+E317</f>
        <v>30415.97</v>
      </c>
      <c r="F316" s="24" t="s">
        <v>307</v>
      </c>
      <c r="G316" s="21">
        <f>+E316/$E$9</f>
        <v>9.2106138729208285E-5</v>
      </c>
      <c r="H316" s="22">
        <f>+H317</f>
        <v>30415.97</v>
      </c>
    </row>
    <row r="317" spans="1:9" x14ac:dyDescent="0.25">
      <c r="A317" s="99" t="s">
        <v>6</v>
      </c>
      <c r="B317" s="99" t="s">
        <v>1</v>
      </c>
      <c r="C317" s="15">
        <v>0</v>
      </c>
      <c r="D317" s="15">
        <v>0</v>
      </c>
      <c r="E317" s="15">
        <f>+E318</f>
        <v>30415.97</v>
      </c>
      <c r="F317" s="24" t="s">
        <v>307</v>
      </c>
      <c r="G317" s="25">
        <f>+E317/$E$9</f>
        <v>9.2106138729208285E-5</v>
      </c>
      <c r="H317" s="26">
        <f>+H318</f>
        <v>30415.97</v>
      </c>
    </row>
    <row r="318" spans="1:9" x14ac:dyDescent="0.25">
      <c r="A318" s="86" t="s">
        <v>15</v>
      </c>
      <c r="B318" s="87" t="s">
        <v>16</v>
      </c>
      <c r="C318" s="88">
        <v>0</v>
      </c>
      <c r="D318" s="88">
        <v>0</v>
      </c>
      <c r="E318" s="88">
        <v>30415.97</v>
      </c>
      <c r="F318" s="24" t="s">
        <v>307</v>
      </c>
      <c r="G318" s="79">
        <f t="shared" ref="G318" si="223">+E318/$E$9</f>
        <v>9.2106138729208285E-5</v>
      </c>
      <c r="H318" s="46">
        <f t="shared" ref="H318" si="224">+E318-D318*50%</f>
        <v>30415.97</v>
      </c>
    </row>
    <row r="319" spans="1:9" ht="15" customHeight="1" x14ac:dyDescent="0.25">
      <c r="A319" s="13" t="s">
        <v>196</v>
      </c>
      <c r="B319" s="27" t="s">
        <v>197</v>
      </c>
      <c r="C319" s="14">
        <v>0</v>
      </c>
      <c r="D319" s="14">
        <v>0</v>
      </c>
      <c r="E319" s="14">
        <v>273.12</v>
      </c>
      <c r="F319" s="24" t="s">
        <v>307</v>
      </c>
      <c r="G319" s="21">
        <f>+E319/$E$9</f>
        <v>8.2706645915686296E-7</v>
      </c>
      <c r="H319" s="22">
        <f>+H320</f>
        <v>273.12</v>
      </c>
    </row>
    <row r="320" spans="1:9" x14ac:dyDescent="0.25">
      <c r="A320" s="99" t="s">
        <v>6</v>
      </c>
      <c r="B320" s="99" t="s">
        <v>1</v>
      </c>
      <c r="C320" s="15">
        <v>0</v>
      </c>
      <c r="D320" s="15">
        <v>0</v>
      </c>
      <c r="E320" s="15">
        <v>273.12</v>
      </c>
      <c r="F320" s="24" t="s">
        <v>307</v>
      </c>
      <c r="G320" s="25">
        <f>+E320/$E$9</f>
        <v>8.2706645915686296E-7</v>
      </c>
      <c r="H320" s="26">
        <f>+H321</f>
        <v>273.12</v>
      </c>
    </row>
    <row r="321" spans="1:9" ht="75" x14ac:dyDescent="0.25">
      <c r="A321" s="86" t="s">
        <v>67</v>
      </c>
      <c r="B321" s="87" t="s">
        <v>68</v>
      </c>
      <c r="C321" s="88">
        <v>0</v>
      </c>
      <c r="D321" s="88">
        <v>0</v>
      </c>
      <c r="E321" s="88">
        <v>273.12</v>
      </c>
      <c r="F321" s="24" t="s">
        <v>307</v>
      </c>
      <c r="G321" s="79">
        <f t="shared" ref="G321" si="225">+E321/$E$9</f>
        <v>8.2706645915686296E-7</v>
      </c>
      <c r="H321" s="46">
        <f t="shared" ref="H321" si="226">+E321-D321*50%</f>
        <v>273.12</v>
      </c>
    </row>
    <row r="322" spans="1:9" ht="15" customHeight="1" x14ac:dyDescent="0.25">
      <c r="A322" s="13" t="s">
        <v>198</v>
      </c>
      <c r="B322" s="27" t="s">
        <v>50</v>
      </c>
      <c r="C322" s="14">
        <v>36000</v>
      </c>
      <c r="D322" s="14">
        <v>36000</v>
      </c>
      <c r="E322" s="14">
        <f>+E323</f>
        <v>18000</v>
      </c>
      <c r="F322" s="21">
        <f>+E322/D322</f>
        <v>0.5</v>
      </c>
      <c r="G322" s="21">
        <f>+E322/$E$9</f>
        <v>5.4507894935645622E-5</v>
      </c>
      <c r="H322" s="14">
        <f>+H323</f>
        <v>0</v>
      </c>
    </row>
    <row r="323" spans="1:9" x14ac:dyDescent="0.25">
      <c r="A323" s="99" t="s">
        <v>6</v>
      </c>
      <c r="B323" s="99" t="s">
        <v>1</v>
      </c>
      <c r="C323" s="15">
        <v>36000</v>
      </c>
      <c r="D323" s="15">
        <v>36000</v>
      </c>
      <c r="E323" s="15">
        <f>+E324</f>
        <v>18000</v>
      </c>
      <c r="F323" s="25">
        <f>+E323/D323</f>
        <v>0.5</v>
      </c>
      <c r="G323" s="25">
        <f>+E323/$E$9</f>
        <v>5.4507894935645622E-5</v>
      </c>
      <c r="H323" s="15">
        <f>+H324</f>
        <v>0</v>
      </c>
    </row>
    <row r="324" spans="1:9" ht="60" x14ac:dyDescent="0.25">
      <c r="A324" s="86" t="s">
        <v>7</v>
      </c>
      <c r="B324" s="87" t="s">
        <v>8</v>
      </c>
      <c r="C324" s="88">
        <v>36000</v>
      </c>
      <c r="D324" s="88">
        <v>36000</v>
      </c>
      <c r="E324" s="88">
        <v>18000</v>
      </c>
      <c r="F324" s="79">
        <f t="shared" ref="F324" si="227">+E324/D324</f>
        <v>0.5</v>
      </c>
      <c r="G324" s="79">
        <f t="shared" ref="G324" si="228">+E324/$E$9</f>
        <v>5.4507894935645622E-5</v>
      </c>
      <c r="H324" s="46">
        <f t="shared" ref="H324" si="229">+E324-D324*50%</f>
        <v>0</v>
      </c>
    </row>
    <row r="325" spans="1:9" ht="14.25" customHeight="1" x14ac:dyDescent="0.25">
      <c r="A325" s="12" t="s">
        <v>199</v>
      </c>
      <c r="B325" s="68" t="s">
        <v>200</v>
      </c>
      <c r="C325" s="28">
        <v>760000</v>
      </c>
      <c r="D325" s="28">
        <f>+D335+D330+D326</f>
        <v>1735000</v>
      </c>
      <c r="E325" s="28">
        <f>+E335+E330+E326</f>
        <v>1150545.02</v>
      </c>
      <c r="F325" s="21">
        <f>+E325/D325</f>
        <v>0.66313834005763694</v>
      </c>
      <c r="G325" s="21">
        <f>+E325/$E$9</f>
        <v>3.4840992816050163E-3</v>
      </c>
      <c r="H325" s="28">
        <f>+H335+H330+H326</f>
        <v>283045.02</v>
      </c>
      <c r="I325" s="84">
        <f>+E325-D325*50%</f>
        <v>283045.02</v>
      </c>
    </row>
    <row r="326" spans="1:9" ht="43.5" customHeight="1" x14ac:dyDescent="0.25">
      <c r="A326" s="13" t="s">
        <v>201</v>
      </c>
      <c r="B326" s="27" t="s">
        <v>202</v>
      </c>
      <c r="C326" s="14">
        <v>760000</v>
      </c>
      <c r="D326" s="14">
        <f>+D327</f>
        <v>760000</v>
      </c>
      <c r="E326" s="14">
        <f>+E327</f>
        <v>500012.3</v>
      </c>
      <c r="F326" s="21">
        <f>+E326/D326</f>
        <v>0.6579109210526316</v>
      </c>
      <c r="G326" s="21">
        <f>+E326/$E$9</f>
        <v>1.5141454397183621E-3</v>
      </c>
      <c r="H326" s="14">
        <f>+H327</f>
        <v>120012.3</v>
      </c>
    </row>
    <row r="327" spans="1:9" x14ac:dyDescent="0.25">
      <c r="A327" s="99" t="s">
        <v>6</v>
      </c>
      <c r="B327" s="99" t="s">
        <v>1</v>
      </c>
      <c r="C327" s="15">
        <v>760000</v>
      </c>
      <c r="D327" s="15">
        <f>+D328+D329</f>
        <v>760000</v>
      </c>
      <c r="E327" s="15">
        <f>+E328+E329</f>
        <v>500012.3</v>
      </c>
      <c r="F327" s="25">
        <f>+E327/D327</f>
        <v>0.6579109210526316</v>
      </c>
      <c r="G327" s="25">
        <f>+E327/$E$9</f>
        <v>1.5141454397183621E-3</v>
      </c>
      <c r="H327" s="15">
        <f>+H328+H329</f>
        <v>120012.3</v>
      </c>
    </row>
    <row r="328" spans="1:9" ht="60" x14ac:dyDescent="0.25">
      <c r="A328" s="86" t="s">
        <v>7</v>
      </c>
      <c r="B328" s="87" t="s">
        <v>8</v>
      </c>
      <c r="C328" s="88">
        <v>760000</v>
      </c>
      <c r="D328" s="88">
        <v>760000</v>
      </c>
      <c r="E328" s="88">
        <v>500000</v>
      </c>
      <c r="F328" s="79">
        <f t="shared" ref="F328" si="230">+E328/D328</f>
        <v>0.65789473684210531</v>
      </c>
      <c r="G328" s="79">
        <f t="shared" ref="G328:G329" si="231">+E328/$E$9</f>
        <v>1.5141081926568229E-3</v>
      </c>
      <c r="H328" s="46">
        <f t="shared" ref="H328:H329" si="232">+E328-D328*50%</f>
        <v>120000</v>
      </c>
    </row>
    <row r="329" spans="1:9" ht="45" x14ac:dyDescent="0.25">
      <c r="A329" s="86" t="s">
        <v>20</v>
      </c>
      <c r="B329" s="87" t="s">
        <v>21</v>
      </c>
      <c r="C329" s="88">
        <v>0</v>
      </c>
      <c r="D329" s="88">
        <v>0</v>
      </c>
      <c r="E329" s="88">
        <v>12.3</v>
      </c>
      <c r="F329" s="24" t="s">
        <v>307</v>
      </c>
      <c r="G329" s="79">
        <f t="shared" si="231"/>
        <v>3.7247061539357843E-8</v>
      </c>
      <c r="H329" s="46">
        <f t="shared" si="232"/>
        <v>12.3</v>
      </c>
    </row>
    <row r="330" spans="1:9" ht="14.25" customHeight="1" x14ac:dyDescent="0.25">
      <c r="A330" s="13" t="s">
        <v>203</v>
      </c>
      <c r="B330" s="27" t="s">
        <v>204</v>
      </c>
      <c r="C330" s="14">
        <v>0</v>
      </c>
      <c r="D330" s="14">
        <v>0</v>
      </c>
      <c r="E330" s="14">
        <f>+E331</f>
        <v>4486.05</v>
      </c>
      <c r="F330" s="24" t="s">
        <v>307</v>
      </c>
      <c r="G330" s="21">
        <f>+E330/$E$9</f>
        <v>1.3584730115336281E-5</v>
      </c>
      <c r="H330" s="14">
        <f>+H331</f>
        <v>4486.05</v>
      </c>
    </row>
    <row r="331" spans="1:9" x14ac:dyDescent="0.25">
      <c r="A331" s="99" t="s">
        <v>6</v>
      </c>
      <c r="B331" s="99" t="s">
        <v>1</v>
      </c>
      <c r="C331" s="15">
        <v>0</v>
      </c>
      <c r="D331" s="15">
        <v>0</v>
      </c>
      <c r="E331" s="15">
        <f>+E332+E333+E334</f>
        <v>4486.05</v>
      </c>
      <c r="F331" s="24" t="s">
        <v>307</v>
      </c>
      <c r="G331" s="25">
        <f>+E331/$E$9</f>
        <v>1.3584730115336281E-5</v>
      </c>
      <c r="H331" s="15">
        <f>+H332+H333+H334</f>
        <v>4486.05</v>
      </c>
    </row>
    <row r="332" spans="1:9" ht="72.75" customHeight="1" x14ac:dyDescent="0.25">
      <c r="A332" s="86" t="s">
        <v>64</v>
      </c>
      <c r="B332" s="87" t="s">
        <v>65</v>
      </c>
      <c r="C332" s="88">
        <v>0</v>
      </c>
      <c r="D332" s="88">
        <v>0</v>
      </c>
      <c r="E332" s="88">
        <v>6.36</v>
      </c>
      <c r="F332" s="24" t="s">
        <v>307</v>
      </c>
      <c r="G332" s="79">
        <f t="shared" ref="G332:G334" si="233">+E332/$E$9</f>
        <v>1.9259456210594788E-8</v>
      </c>
      <c r="H332" s="46">
        <f t="shared" ref="H332:H334" si="234">+E332-D332*50%</f>
        <v>6.36</v>
      </c>
    </row>
    <row r="333" spans="1:9" ht="14.25" customHeight="1" x14ac:dyDescent="0.25">
      <c r="A333" s="86" t="s">
        <v>13</v>
      </c>
      <c r="B333" s="87" t="s">
        <v>14</v>
      </c>
      <c r="C333" s="88">
        <v>0</v>
      </c>
      <c r="D333" s="88">
        <v>0</v>
      </c>
      <c r="E333" s="73">
        <v>0.84</v>
      </c>
      <c r="F333" s="24" t="s">
        <v>307</v>
      </c>
      <c r="G333" s="79">
        <f t="shared" ref="G333" si="235">+E333/$E$9</f>
        <v>2.5437017636634624E-9</v>
      </c>
      <c r="H333" s="46">
        <f t="shared" si="234"/>
        <v>0.84</v>
      </c>
    </row>
    <row r="334" spans="1:9" ht="72.75" customHeight="1" x14ac:dyDescent="0.25">
      <c r="A334" s="86" t="s">
        <v>67</v>
      </c>
      <c r="B334" s="87" t="s">
        <v>68</v>
      </c>
      <c r="C334" s="88">
        <v>0</v>
      </c>
      <c r="D334" s="88">
        <v>0</v>
      </c>
      <c r="E334" s="88">
        <v>4478.8500000000004</v>
      </c>
      <c r="F334" s="24" t="s">
        <v>307</v>
      </c>
      <c r="G334" s="79">
        <f t="shared" si="233"/>
        <v>1.3562926957362022E-5</v>
      </c>
      <c r="H334" s="46">
        <f t="shared" si="234"/>
        <v>4478.8500000000004</v>
      </c>
    </row>
    <row r="335" spans="1:9" ht="14.25" customHeight="1" x14ac:dyDescent="0.25">
      <c r="A335" s="13" t="s">
        <v>205</v>
      </c>
      <c r="B335" s="27" t="s">
        <v>206</v>
      </c>
      <c r="C335" s="14">
        <v>0</v>
      </c>
      <c r="D335" s="14">
        <f>+D336</f>
        <v>975000</v>
      </c>
      <c r="E335" s="14">
        <f>+E336</f>
        <v>646046.67000000004</v>
      </c>
      <c r="F335" s="21">
        <f>+E335/D335</f>
        <v>0.66261196923076926</v>
      </c>
      <c r="G335" s="21">
        <f>+E335/$E$9</f>
        <v>1.9563691117713178E-3</v>
      </c>
      <c r="H335" s="14">
        <f>+H336</f>
        <v>158546.67000000001</v>
      </c>
    </row>
    <row r="336" spans="1:9" x14ac:dyDescent="0.25">
      <c r="A336" s="99" t="s">
        <v>6</v>
      </c>
      <c r="B336" s="99" t="s">
        <v>1</v>
      </c>
      <c r="C336" s="15">
        <v>0</v>
      </c>
      <c r="D336" s="15">
        <f>SUM(D337:D339)</f>
        <v>975000</v>
      </c>
      <c r="E336" s="15">
        <f>SUM(E337:E339)</f>
        <v>646046.67000000004</v>
      </c>
      <c r="F336" s="25">
        <f>+E336/D336</f>
        <v>0.66261196923076926</v>
      </c>
      <c r="G336" s="25">
        <f>+E336/$E$9</f>
        <v>1.9563691117713178E-3</v>
      </c>
      <c r="H336" s="15">
        <f>SUM(H337:H339)</f>
        <v>158546.67000000001</v>
      </c>
    </row>
    <row r="337" spans="1:9" ht="14.25" customHeight="1" x14ac:dyDescent="0.25">
      <c r="A337" s="86" t="s">
        <v>13</v>
      </c>
      <c r="B337" s="87" t="s">
        <v>14</v>
      </c>
      <c r="C337" s="92">
        <v>0</v>
      </c>
      <c r="D337" s="92">
        <v>0</v>
      </c>
      <c r="E337" s="92">
        <v>2.67</v>
      </c>
      <c r="F337" s="24" t="s">
        <v>307</v>
      </c>
      <c r="G337" s="79">
        <f t="shared" ref="G337:G339" si="236">+E337/$E$9</f>
        <v>8.0853377487874345E-9</v>
      </c>
      <c r="H337" s="46">
        <f t="shared" ref="H337:H339" si="237">+E337-D337*50%</f>
        <v>2.67</v>
      </c>
    </row>
    <row r="338" spans="1:9" x14ac:dyDescent="0.25">
      <c r="A338" s="86" t="s">
        <v>15</v>
      </c>
      <c r="B338" s="87" t="s">
        <v>16</v>
      </c>
      <c r="C338" s="92">
        <v>0</v>
      </c>
      <c r="D338" s="92">
        <v>0</v>
      </c>
      <c r="E338" s="92">
        <v>44</v>
      </c>
      <c r="F338" s="24" t="s">
        <v>307</v>
      </c>
      <c r="G338" s="79">
        <f t="shared" si="236"/>
        <v>1.3324152095380042E-7</v>
      </c>
      <c r="H338" s="46">
        <f t="shared" si="237"/>
        <v>44</v>
      </c>
    </row>
    <row r="339" spans="1:9" ht="60" x14ac:dyDescent="0.25">
      <c r="A339" s="86" t="s">
        <v>7</v>
      </c>
      <c r="B339" s="87" t="s">
        <v>8</v>
      </c>
      <c r="C339" s="92">
        <v>0</v>
      </c>
      <c r="D339" s="92">
        <v>975000</v>
      </c>
      <c r="E339" s="92">
        <v>646000</v>
      </c>
      <c r="F339" s="79">
        <f t="shared" ref="F339" si="238">+E339/D339</f>
        <v>0.66256410256410259</v>
      </c>
      <c r="G339" s="79">
        <f t="shared" si="236"/>
        <v>1.956227784912615E-3</v>
      </c>
      <c r="H339" s="46">
        <f t="shared" si="237"/>
        <v>158500</v>
      </c>
    </row>
    <row r="340" spans="1:9" ht="29.25" customHeight="1" x14ac:dyDescent="0.25">
      <c r="A340" s="12" t="s">
        <v>207</v>
      </c>
      <c r="B340" s="68" t="s">
        <v>208</v>
      </c>
      <c r="C340" s="28">
        <v>9968550</v>
      </c>
      <c r="D340" s="28">
        <f>+D341+D344+D348+D362</f>
        <v>10031156</v>
      </c>
      <c r="E340" s="28">
        <f>+E341+E344+E348+E362</f>
        <v>4897667.59</v>
      </c>
      <c r="F340" s="21">
        <f>+E340/D340</f>
        <v>0.48824558106762567</v>
      </c>
      <c r="G340" s="21">
        <f>+E340/$E$9</f>
        <v>1.4831197245857594E-2</v>
      </c>
      <c r="H340" s="28">
        <f>+H341+H344+H348+H362</f>
        <v>-117910.40999999997</v>
      </c>
      <c r="I340" s="84">
        <f>+E340-D340*50%</f>
        <v>-117910.41000000015</v>
      </c>
    </row>
    <row r="341" spans="1:9" ht="27" customHeight="1" x14ac:dyDescent="0.25">
      <c r="A341" s="13" t="s">
        <v>209</v>
      </c>
      <c r="B341" s="27" t="s">
        <v>210</v>
      </c>
      <c r="C341" s="14">
        <v>80000</v>
      </c>
      <c r="D341" s="14">
        <f>+D342</f>
        <v>99196</v>
      </c>
      <c r="E341" s="14">
        <f>+E342</f>
        <v>0</v>
      </c>
      <c r="F341" s="21">
        <f>+E341/D341</f>
        <v>0</v>
      </c>
      <c r="G341" s="21">
        <f>+E341/$E$9</f>
        <v>0</v>
      </c>
      <c r="H341" s="14">
        <f>+H342</f>
        <v>-49598</v>
      </c>
    </row>
    <row r="342" spans="1:9" x14ac:dyDescent="0.25">
      <c r="A342" s="99" t="s">
        <v>6</v>
      </c>
      <c r="B342" s="99" t="s">
        <v>1</v>
      </c>
      <c r="C342" s="15">
        <v>80000</v>
      </c>
      <c r="D342" s="15">
        <f>+D343</f>
        <v>99196</v>
      </c>
      <c r="E342" s="15">
        <f>+E343</f>
        <v>0</v>
      </c>
      <c r="F342" s="25">
        <f>+E342/D342</f>
        <v>0</v>
      </c>
      <c r="G342" s="25">
        <f>+E342/$E$9</f>
        <v>0</v>
      </c>
      <c r="H342" s="15">
        <f>+H343</f>
        <v>-49598</v>
      </c>
    </row>
    <row r="343" spans="1:9" ht="14.25" customHeight="1" x14ac:dyDescent="0.25">
      <c r="A343" s="86" t="s">
        <v>15</v>
      </c>
      <c r="B343" s="87" t="s">
        <v>16</v>
      </c>
      <c r="C343" s="88">
        <v>80000</v>
      </c>
      <c r="D343" s="88">
        <v>99196</v>
      </c>
      <c r="E343" s="88">
        <v>0</v>
      </c>
      <c r="F343" s="79">
        <f t="shared" ref="F343" si="239">+E343/D343</f>
        <v>0</v>
      </c>
      <c r="G343" s="79">
        <f t="shared" ref="G343" si="240">+E343/$E$9</f>
        <v>0</v>
      </c>
      <c r="H343" s="46">
        <f t="shared" ref="H343" si="241">+E343-D343*50%</f>
        <v>-49598</v>
      </c>
    </row>
    <row r="344" spans="1:9" ht="19.5" customHeight="1" x14ac:dyDescent="0.25">
      <c r="A344" s="13" t="s">
        <v>211</v>
      </c>
      <c r="B344" s="13" t="s">
        <v>212</v>
      </c>
      <c r="C344" s="14">
        <v>1222000</v>
      </c>
      <c r="D344" s="14">
        <f>+D345</f>
        <v>1222000</v>
      </c>
      <c r="E344" s="14">
        <f>+E345</f>
        <v>458325.91000000003</v>
      </c>
      <c r="F344" s="21">
        <f>+E344/D344</f>
        <v>0.37506211947626844</v>
      </c>
      <c r="G344" s="21">
        <f>+E344/$E$9</f>
        <v>1.3879100304757875E-3</v>
      </c>
      <c r="H344" s="14">
        <f>+H345</f>
        <v>-152674.09</v>
      </c>
    </row>
    <row r="345" spans="1:9" x14ac:dyDescent="0.25">
      <c r="A345" s="99" t="s">
        <v>6</v>
      </c>
      <c r="B345" s="99" t="s">
        <v>1</v>
      </c>
      <c r="C345" s="15">
        <v>1222000</v>
      </c>
      <c r="D345" s="15">
        <f>+D346+D347</f>
        <v>1222000</v>
      </c>
      <c r="E345" s="15">
        <f>+E346+E347</f>
        <v>458325.91000000003</v>
      </c>
      <c r="F345" s="25">
        <f>+E345/D345</f>
        <v>0.37506211947626844</v>
      </c>
      <c r="G345" s="25">
        <f>+E345/$E$9</f>
        <v>1.3879100304757875E-3</v>
      </c>
      <c r="H345" s="15">
        <f>+H346+H347</f>
        <v>-152674.09</v>
      </c>
    </row>
    <row r="346" spans="1:9" x14ac:dyDescent="0.25">
      <c r="A346" s="86" t="s">
        <v>13</v>
      </c>
      <c r="B346" s="87" t="s">
        <v>14</v>
      </c>
      <c r="C346" s="88">
        <v>0</v>
      </c>
      <c r="D346" s="88">
        <v>0</v>
      </c>
      <c r="E346" s="88">
        <v>771.52</v>
      </c>
      <c r="F346" s="24" t="s">
        <v>307</v>
      </c>
      <c r="G346" s="79">
        <f t="shared" ref="G346:G347" si="242">+E346/$E$9</f>
        <v>2.3363295055971838E-6</v>
      </c>
      <c r="H346" s="46">
        <f t="shared" ref="H346:H347" si="243">+E346-D346*50%</f>
        <v>771.52</v>
      </c>
    </row>
    <row r="347" spans="1:9" x14ac:dyDescent="0.25">
      <c r="A347" s="86" t="s">
        <v>15</v>
      </c>
      <c r="B347" s="87" t="s">
        <v>16</v>
      </c>
      <c r="C347" s="88">
        <v>1222000</v>
      </c>
      <c r="D347" s="88">
        <v>1222000</v>
      </c>
      <c r="E347" s="88">
        <v>457554.39</v>
      </c>
      <c r="F347" s="79">
        <f t="shared" ref="F347" si="244">+E347/D347</f>
        <v>0.3744307610474632</v>
      </c>
      <c r="G347" s="79">
        <f t="shared" si="242"/>
        <v>1.3855737009701901E-3</v>
      </c>
      <c r="H347" s="46">
        <f t="shared" si="243"/>
        <v>-153445.60999999999</v>
      </c>
    </row>
    <row r="348" spans="1:9" ht="16.5" customHeight="1" x14ac:dyDescent="0.25">
      <c r="A348" s="13" t="s">
        <v>213</v>
      </c>
      <c r="B348" s="27" t="s">
        <v>214</v>
      </c>
      <c r="C348" s="14">
        <v>8666550</v>
      </c>
      <c r="D348" s="14">
        <f>+D349</f>
        <v>8709960</v>
      </c>
      <c r="E348" s="14">
        <f>+E349</f>
        <v>4402471.05</v>
      </c>
      <c r="F348" s="21">
        <f>+E348/D348</f>
        <v>0.50545249920780344</v>
      </c>
      <c r="G348" s="21">
        <f>+E348/$E$9</f>
        <v>1.333163496947897E-2</v>
      </c>
      <c r="H348" s="14">
        <f>+H349</f>
        <v>47491.05</v>
      </c>
    </row>
    <row r="349" spans="1:9" x14ac:dyDescent="0.25">
      <c r="A349" s="99" t="s">
        <v>6</v>
      </c>
      <c r="B349" s="99" t="s">
        <v>1</v>
      </c>
      <c r="C349" s="15">
        <v>8666550</v>
      </c>
      <c r="D349" s="15">
        <f>SUM(D350:D361)</f>
        <v>8709960</v>
      </c>
      <c r="E349" s="15">
        <f>SUM(E350:E361)</f>
        <v>4402471.05</v>
      </c>
      <c r="F349" s="25">
        <f>+E349/D349</f>
        <v>0.50545249920780344</v>
      </c>
      <c r="G349" s="25">
        <f>+E349/$E$9</f>
        <v>1.333163496947897E-2</v>
      </c>
      <c r="H349" s="15">
        <f>SUM(H350:H361)</f>
        <v>47491.05</v>
      </c>
    </row>
    <row r="350" spans="1:9" ht="17.25" customHeight="1" x14ac:dyDescent="0.25">
      <c r="A350" s="86" t="s">
        <v>34</v>
      </c>
      <c r="B350" s="104" t="s">
        <v>35</v>
      </c>
      <c r="C350" s="88">
        <v>0</v>
      </c>
      <c r="D350" s="88">
        <v>0</v>
      </c>
      <c r="E350" s="88">
        <v>833.73</v>
      </c>
      <c r="F350" s="24" t="s">
        <v>307</v>
      </c>
      <c r="G350" s="79">
        <f>+E350/$E$9</f>
        <v>2.524714846927546E-6</v>
      </c>
      <c r="H350" s="46">
        <f t="shared" ref="H350:H359" si="245">+E350-D350*50%</f>
        <v>833.73</v>
      </c>
    </row>
    <row r="351" spans="1:9" x14ac:dyDescent="0.25">
      <c r="A351" s="86" t="s">
        <v>37</v>
      </c>
      <c r="B351" s="105"/>
      <c r="C351" s="88">
        <v>0</v>
      </c>
      <c r="D351" s="88">
        <v>0</v>
      </c>
      <c r="E351" s="73">
        <v>258.16000000000003</v>
      </c>
      <c r="F351" s="24" t="s">
        <v>307</v>
      </c>
      <c r="G351" s="79">
        <f>+E351/$E$9</f>
        <v>7.8176434203257086E-7</v>
      </c>
      <c r="H351" s="46">
        <f t="shared" si="245"/>
        <v>258.16000000000003</v>
      </c>
    </row>
    <row r="352" spans="1:9" x14ac:dyDescent="0.25">
      <c r="A352" s="86" t="s">
        <v>47</v>
      </c>
      <c r="B352" s="87" t="s">
        <v>48</v>
      </c>
      <c r="C352" s="88">
        <v>0</v>
      </c>
      <c r="D352" s="88">
        <v>0</v>
      </c>
      <c r="E352" s="88">
        <v>7000</v>
      </c>
      <c r="F352" s="24" t="s">
        <v>307</v>
      </c>
      <c r="G352" s="79">
        <f>+E352/$E$9</f>
        <v>2.1197514697195519E-5</v>
      </c>
      <c r="H352" s="46">
        <f t="shared" si="245"/>
        <v>7000</v>
      </c>
    </row>
    <row r="353" spans="1:8" ht="75" x14ac:dyDescent="0.25">
      <c r="A353" s="86" t="s">
        <v>64</v>
      </c>
      <c r="B353" s="87" t="s">
        <v>65</v>
      </c>
      <c r="C353" s="88">
        <v>0</v>
      </c>
      <c r="D353" s="88">
        <v>10000</v>
      </c>
      <c r="E353" s="73">
        <v>9004</v>
      </c>
      <c r="F353" s="79">
        <f t="shared" ref="F353" si="246">+E353/D353</f>
        <v>0.90039999999999998</v>
      </c>
      <c r="G353" s="79">
        <f t="shared" ref="G353" si="247">+E353/$E$9</f>
        <v>2.7266060333364067E-5</v>
      </c>
      <c r="H353" s="46">
        <f t="shared" si="245"/>
        <v>4004</v>
      </c>
    </row>
    <row r="354" spans="1:8" x14ac:dyDescent="0.25">
      <c r="A354" s="86" t="s">
        <v>13</v>
      </c>
      <c r="B354" s="87" t="s">
        <v>14</v>
      </c>
      <c r="C354" s="88">
        <v>0</v>
      </c>
      <c r="D354" s="88">
        <v>0</v>
      </c>
      <c r="E354" s="88">
        <v>2355.94</v>
      </c>
      <c r="F354" s="24" t="s">
        <v>307</v>
      </c>
      <c r="G354" s="79">
        <f t="shared" ref="G354:G359" si="248">+E354/$E$9</f>
        <v>7.1342961108158309E-6</v>
      </c>
      <c r="H354" s="46">
        <f t="shared" si="245"/>
        <v>2355.94</v>
      </c>
    </row>
    <row r="355" spans="1:8" x14ac:dyDescent="0.25">
      <c r="A355" s="86" t="s">
        <v>71</v>
      </c>
      <c r="B355" s="87" t="s">
        <v>14</v>
      </c>
      <c r="C355" s="88">
        <v>0</v>
      </c>
      <c r="D355" s="88">
        <v>0</v>
      </c>
      <c r="E355" s="88">
        <v>4985.3100000000004</v>
      </c>
      <c r="F355" s="24" t="s">
        <v>307</v>
      </c>
      <c r="G355" s="79">
        <f t="shared" si="248"/>
        <v>1.5096597427867972E-5</v>
      </c>
      <c r="H355" s="46">
        <f t="shared" si="245"/>
        <v>4985.3100000000004</v>
      </c>
    </row>
    <row r="356" spans="1:8" x14ac:dyDescent="0.25">
      <c r="A356" s="86" t="s">
        <v>15</v>
      </c>
      <c r="B356" s="87" t="s">
        <v>16</v>
      </c>
      <c r="C356" s="88">
        <v>0</v>
      </c>
      <c r="D356" s="88">
        <v>0</v>
      </c>
      <c r="E356" s="88">
        <v>9262.91</v>
      </c>
      <c r="F356" s="24" t="s">
        <v>307</v>
      </c>
      <c r="G356" s="79">
        <f t="shared" si="248"/>
        <v>2.8050095837685621E-5</v>
      </c>
      <c r="H356" s="46">
        <f t="shared" si="245"/>
        <v>9262.91</v>
      </c>
    </row>
    <row r="357" spans="1:8" ht="37.5" customHeight="1" x14ac:dyDescent="0.25">
      <c r="A357" s="86" t="s">
        <v>56</v>
      </c>
      <c r="B357" s="104" t="s">
        <v>24</v>
      </c>
      <c r="C357" s="88">
        <v>8521000</v>
      </c>
      <c r="D357" s="88">
        <v>8521000</v>
      </c>
      <c r="E357" s="88">
        <v>4280000</v>
      </c>
      <c r="F357" s="79">
        <f t="shared" ref="F357:F359" si="249">+E357/D357</f>
        <v>0.50228846379532921</v>
      </c>
      <c r="G357" s="79">
        <f t="shared" si="248"/>
        <v>1.2960766129142404E-2</v>
      </c>
      <c r="H357" s="46">
        <f t="shared" si="245"/>
        <v>19500</v>
      </c>
    </row>
    <row r="358" spans="1:8" ht="38.25" customHeight="1" x14ac:dyDescent="0.25">
      <c r="A358" s="86" t="s">
        <v>57</v>
      </c>
      <c r="B358" s="105"/>
      <c r="C358" s="88">
        <v>143550</v>
      </c>
      <c r="D358" s="88">
        <v>143550</v>
      </c>
      <c r="E358" s="88">
        <v>71775</v>
      </c>
      <c r="F358" s="79">
        <f t="shared" si="249"/>
        <v>0.5</v>
      </c>
      <c r="G358" s="79">
        <f t="shared" si="248"/>
        <v>2.173502310558869E-4</v>
      </c>
      <c r="H358" s="46">
        <f t="shared" si="245"/>
        <v>0</v>
      </c>
    </row>
    <row r="359" spans="1:8" ht="60" x14ac:dyDescent="0.25">
      <c r="A359" s="86" t="s">
        <v>7</v>
      </c>
      <c r="B359" s="87" t="s">
        <v>215</v>
      </c>
      <c r="C359" s="88">
        <v>2000</v>
      </c>
      <c r="D359" s="88">
        <v>2000</v>
      </c>
      <c r="E359" s="88">
        <v>1000</v>
      </c>
      <c r="F359" s="79">
        <f t="shared" si="249"/>
        <v>0.5</v>
      </c>
      <c r="G359" s="79">
        <f t="shared" si="248"/>
        <v>3.0282163853136458E-6</v>
      </c>
      <c r="H359" s="46">
        <f t="shared" si="245"/>
        <v>0</v>
      </c>
    </row>
    <row r="360" spans="1:8" ht="58.5" customHeight="1" x14ac:dyDescent="0.25">
      <c r="A360" s="86" t="s">
        <v>328</v>
      </c>
      <c r="B360" s="104" t="s">
        <v>68</v>
      </c>
      <c r="C360" s="73">
        <v>0</v>
      </c>
      <c r="D360" s="73">
        <v>23530</v>
      </c>
      <c r="E360" s="73">
        <v>11997</v>
      </c>
      <c r="F360" s="79">
        <f t="shared" ref="F360:F361" si="250">+E360/D360</f>
        <v>0.50985975350616231</v>
      </c>
      <c r="G360" s="79">
        <f t="shared" ref="G360:G361" si="251">+E360/$E$9</f>
        <v>3.6329511974607807E-5</v>
      </c>
      <c r="H360" s="46">
        <f t="shared" ref="H360:H361" si="252">+E360-D360*50%</f>
        <v>232</v>
      </c>
    </row>
    <row r="361" spans="1:8" x14ac:dyDescent="0.25">
      <c r="A361" s="86" t="s">
        <v>329</v>
      </c>
      <c r="B361" s="105"/>
      <c r="C361" s="73">
        <v>0</v>
      </c>
      <c r="D361" s="73">
        <v>9880</v>
      </c>
      <c r="E361" s="73">
        <v>3999</v>
      </c>
      <c r="F361" s="79">
        <f t="shared" si="250"/>
        <v>0.40475708502024293</v>
      </c>
      <c r="G361" s="79">
        <f t="shared" si="251"/>
        <v>1.2109837324869268E-5</v>
      </c>
      <c r="H361" s="46">
        <f t="shared" si="252"/>
        <v>-941</v>
      </c>
    </row>
    <row r="362" spans="1:8" ht="13.5" customHeight="1" x14ac:dyDescent="0.25">
      <c r="A362" s="13" t="s">
        <v>216</v>
      </c>
      <c r="B362" s="27" t="s">
        <v>50</v>
      </c>
      <c r="C362" s="14">
        <v>0</v>
      </c>
      <c r="D362" s="14">
        <f>+D363</f>
        <v>0</v>
      </c>
      <c r="E362" s="14">
        <f>+E363</f>
        <v>36870.630000000005</v>
      </c>
      <c r="F362" s="24" t="s">
        <v>307</v>
      </c>
      <c r="G362" s="21">
        <f>+E362/$E$9</f>
        <v>1.1165224590283688E-4</v>
      </c>
      <c r="H362" s="14">
        <f>+H363</f>
        <v>36870.630000000005</v>
      </c>
    </row>
    <row r="363" spans="1:8" x14ac:dyDescent="0.25">
      <c r="A363" s="99" t="s">
        <v>6</v>
      </c>
      <c r="B363" s="99" t="s">
        <v>1</v>
      </c>
      <c r="C363" s="15">
        <v>0</v>
      </c>
      <c r="D363" s="15">
        <f>SUM(D364:D366)</f>
        <v>0</v>
      </c>
      <c r="E363" s="15">
        <f>SUM(E364:E366)</f>
        <v>36870.630000000005</v>
      </c>
      <c r="F363" s="24" t="s">
        <v>307</v>
      </c>
      <c r="G363" s="25">
        <f>+E363/$E$9</f>
        <v>1.1165224590283688E-4</v>
      </c>
      <c r="H363" s="15">
        <f>SUM(H364:H366)</f>
        <v>36870.630000000005</v>
      </c>
    </row>
    <row r="364" spans="1:8" ht="74.25" customHeight="1" x14ac:dyDescent="0.25">
      <c r="A364" s="86" t="s">
        <v>64</v>
      </c>
      <c r="B364" s="87" t="s">
        <v>65</v>
      </c>
      <c r="C364" s="88">
        <v>0</v>
      </c>
      <c r="D364" s="88">
        <v>0</v>
      </c>
      <c r="E364" s="88">
        <v>3367</v>
      </c>
      <c r="F364" s="24" t="s">
        <v>307</v>
      </c>
      <c r="G364" s="79">
        <f t="shared" ref="G364:G366" si="253">+E364/$E$9</f>
        <v>1.0196004569351045E-5</v>
      </c>
      <c r="H364" s="46">
        <f t="shared" ref="H364:H366" si="254">+E364-D364*50%</f>
        <v>3367</v>
      </c>
    </row>
    <row r="365" spans="1:8" x14ac:dyDescent="0.25">
      <c r="A365" s="86" t="s">
        <v>13</v>
      </c>
      <c r="B365" s="87" t="s">
        <v>14</v>
      </c>
      <c r="C365" s="88">
        <v>0</v>
      </c>
      <c r="D365" s="88">
        <v>0</v>
      </c>
      <c r="E365" s="88">
        <v>3900.41</v>
      </c>
      <c r="F365" s="24" t="s">
        <v>307</v>
      </c>
      <c r="G365" s="79">
        <f t="shared" si="253"/>
        <v>1.1811285471441197E-5</v>
      </c>
      <c r="H365" s="46">
        <f t="shared" si="254"/>
        <v>3900.41</v>
      </c>
    </row>
    <row r="366" spans="1:8" x14ac:dyDescent="0.25">
      <c r="A366" s="86" t="s">
        <v>71</v>
      </c>
      <c r="B366" s="87" t="s">
        <v>14</v>
      </c>
      <c r="C366" s="88">
        <v>0</v>
      </c>
      <c r="D366" s="88">
        <v>0</v>
      </c>
      <c r="E366" s="88">
        <v>29603.22</v>
      </c>
      <c r="F366" s="24" t="s">
        <v>307</v>
      </c>
      <c r="G366" s="79">
        <f t="shared" si="253"/>
        <v>8.9644955862044624E-5</v>
      </c>
      <c r="H366" s="46">
        <f t="shared" si="254"/>
        <v>29603.22</v>
      </c>
    </row>
    <row r="367" spans="1:8" ht="15" customHeight="1" x14ac:dyDescent="0.25">
      <c r="A367" s="12" t="s">
        <v>217</v>
      </c>
      <c r="B367" s="68" t="s">
        <v>218</v>
      </c>
      <c r="C367" s="28">
        <v>0</v>
      </c>
      <c r="D367" s="28">
        <v>0</v>
      </c>
      <c r="E367" s="28">
        <f>+E371+E368</f>
        <v>2355.1999999999998</v>
      </c>
      <c r="F367" s="24" t="s">
        <v>307</v>
      </c>
      <c r="G367" s="21">
        <f>+E367/$E$9</f>
        <v>7.1320552306906981E-6</v>
      </c>
      <c r="H367" s="28">
        <f>+H371+H368</f>
        <v>2355.1999999999998</v>
      </c>
    </row>
    <row r="368" spans="1:8" ht="13.5" customHeight="1" x14ac:dyDescent="0.25">
      <c r="A368" s="13" t="s">
        <v>219</v>
      </c>
      <c r="B368" s="27" t="s">
        <v>220</v>
      </c>
      <c r="C368" s="14">
        <v>0</v>
      </c>
      <c r="D368" s="14">
        <v>0</v>
      </c>
      <c r="E368" s="14">
        <f>+E369</f>
        <v>1385.07</v>
      </c>
      <c r="F368" s="24" t="s">
        <v>307</v>
      </c>
      <c r="G368" s="21">
        <f>+E368/$E$9</f>
        <v>4.1942916688063708E-6</v>
      </c>
      <c r="H368" s="14">
        <f>+H369</f>
        <v>1385.07</v>
      </c>
    </row>
    <row r="369" spans="1:9" x14ac:dyDescent="0.25">
      <c r="A369" s="99" t="s">
        <v>6</v>
      </c>
      <c r="B369" s="99" t="s">
        <v>1</v>
      </c>
      <c r="C369" s="15">
        <v>0</v>
      </c>
      <c r="D369" s="15">
        <v>0</v>
      </c>
      <c r="E369" s="15">
        <f>+E370</f>
        <v>1385.07</v>
      </c>
      <c r="F369" s="24" t="s">
        <v>307</v>
      </c>
      <c r="G369" s="25">
        <f>+E369/$E$9</f>
        <v>4.1942916688063708E-6</v>
      </c>
      <c r="H369" s="26">
        <f>+E369-D369*25%</f>
        <v>1385.07</v>
      </c>
    </row>
    <row r="370" spans="1:9" x14ac:dyDescent="0.25">
      <c r="A370" s="86" t="s">
        <v>13</v>
      </c>
      <c r="B370" s="87" t="s">
        <v>14</v>
      </c>
      <c r="C370" s="88">
        <v>0</v>
      </c>
      <c r="D370" s="88">
        <v>0</v>
      </c>
      <c r="E370" s="88">
        <v>1385.07</v>
      </c>
      <c r="F370" s="24" t="s">
        <v>307</v>
      </c>
      <c r="G370" s="79">
        <f t="shared" ref="G370" si="255">+E370/$E$9</f>
        <v>4.1942916688063708E-6</v>
      </c>
      <c r="H370" s="46">
        <f t="shared" ref="H370" si="256">+E370-D370*50%</f>
        <v>1385.07</v>
      </c>
    </row>
    <row r="371" spans="1:9" ht="13.5" customHeight="1" x14ac:dyDescent="0.25">
      <c r="A371" s="13" t="s">
        <v>221</v>
      </c>
      <c r="B371" s="27" t="s">
        <v>222</v>
      </c>
      <c r="C371" s="14">
        <v>0</v>
      </c>
      <c r="D371" s="14">
        <v>0</v>
      </c>
      <c r="E371" s="14">
        <f>+E372</f>
        <v>970.13</v>
      </c>
      <c r="F371" s="24" t="s">
        <v>307</v>
      </c>
      <c r="G371" s="21">
        <f>+E371/$E$9</f>
        <v>2.9377635618843269E-6</v>
      </c>
      <c r="H371" s="14">
        <f>+H372</f>
        <v>970.13</v>
      </c>
    </row>
    <row r="372" spans="1:9" x14ac:dyDescent="0.25">
      <c r="A372" s="99" t="s">
        <v>6</v>
      </c>
      <c r="B372" s="99" t="s">
        <v>1</v>
      </c>
      <c r="C372" s="15">
        <v>0</v>
      </c>
      <c r="D372" s="15">
        <v>0</v>
      </c>
      <c r="E372" s="15">
        <v>970.13</v>
      </c>
      <c r="F372" s="24" t="s">
        <v>307</v>
      </c>
      <c r="G372" s="25">
        <f>+E372/$E$9</f>
        <v>2.9377635618843269E-6</v>
      </c>
      <c r="H372" s="26">
        <f>+E372-D372*50%</f>
        <v>970.13</v>
      </c>
    </row>
    <row r="373" spans="1:9" ht="45" x14ac:dyDescent="0.25">
      <c r="A373" s="86" t="s">
        <v>223</v>
      </c>
      <c r="B373" s="87" t="s">
        <v>224</v>
      </c>
      <c r="C373" s="88">
        <v>0</v>
      </c>
      <c r="D373" s="88">
        <v>0</v>
      </c>
      <c r="E373" s="88">
        <v>970.13</v>
      </c>
      <c r="F373" s="24" t="s">
        <v>307</v>
      </c>
      <c r="G373" s="79">
        <f t="shared" ref="G373" si="257">+E373/$E$9</f>
        <v>2.9377635618843269E-6</v>
      </c>
      <c r="H373" s="46">
        <f t="shared" ref="H373" si="258">+E373-D373*50%</f>
        <v>970.13</v>
      </c>
    </row>
    <row r="374" spans="1:9" ht="30.75" customHeight="1" x14ac:dyDescent="0.25">
      <c r="A374" s="12" t="s">
        <v>225</v>
      </c>
      <c r="B374" s="68" t="s">
        <v>226</v>
      </c>
      <c r="C374" s="28">
        <v>273243</v>
      </c>
      <c r="D374" s="28">
        <f>+D375+D380+D383+D388+D398+D393</f>
        <v>1601952</v>
      </c>
      <c r="E374" s="28">
        <f>+E375+E380+E383+E388+E398+E393</f>
        <v>1348107.8400000003</v>
      </c>
      <c r="F374" s="21">
        <f>+E374/D374</f>
        <v>0.8415407203212083</v>
      </c>
      <c r="G374" s="21">
        <f>+E374/$E$9</f>
        <v>4.0823622502577876E-3</v>
      </c>
      <c r="H374" s="28">
        <f>+H375+H380+H383+H388+H398+H393</f>
        <v>547131.84000000008</v>
      </c>
      <c r="I374" s="84">
        <f>+E374-D374*50%</f>
        <v>547131.84000000032</v>
      </c>
    </row>
    <row r="375" spans="1:9" ht="13.5" customHeight="1" x14ac:dyDescent="0.25">
      <c r="A375" s="13" t="s">
        <v>227</v>
      </c>
      <c r="B375" s="27" t="s">
        <v>228</v>
      </c>
      <c r="C375" s="14">
        <v>100000</v>
      </c>
      <c r="D375" s="14">
        <f>+D378+D376</f>
        <v>1413709</v>
      </c>
      <c r="E375" s="14">
        <f>+E378+E376</f>
        <v>1313708.3500000001</v>
      </c>
      <c r="F375" s="21">
        <f>+E375/D375</f>
        <v>0.92926362497515402</v>
      </c>
      <c r="G375" s="21">
        <f>+E375/$E$9</f>
        <v>3.9781931509933538E-3</v>
      </c>
      <c r="H375" s="14">
        <f>+H378+H376</f>
        <v>606853.85000000009</v>
      </c>
    </row>
    <row r="376" spans="1:9" x14ac:dyDescent="0.25">
      <c r="A376" s="99" t="s">
        <v>6</v>
      </c>
      <c r="B376" s="99" t="s">
        <v>1</v>
      </c>
      <c r="C376" s="15">
        <v>100000</v>
      </c>
      <c r="D376" s="15">
        <v>100000</v>
      </c>
      <c r="E376" s="15">
        <v>0</v>
      </c>
      <c r="F376" s="25">
        <f>+E376/D376</f>
        <v>0</v>
      </c>
      <c r="G376" s="25">
        <f>+E376/$E$9</f>
        <v>0</v>
      </c>
      <c r="H376" s="26">
        <f>+H377</f>
        <v>-50000</v>
      </c>
    </row>
    <row r="377" spans="1:9" ht="58.5" customHeight="1" x14ac:dyDescent="0.25">
      <c r="A377" s="86" t="s">
        <v>229</v>
      </c>
      <c r="B377" s="87" t="s">
        <v>230</v>
      </c>
      <c r="C377" s="88">
        <v>100000</v>
      </c>
      <c r="D377" s="88">
        <v>100000</v>
      </c>
      <c r="E377" s="88">
        <v>0</v>
      </c>
      <c r="F377" s="79">
        <f t="shared" ref="F377" si="259">+E377/D377</f>
        <v>0</v>
      </c>
      <c r="G377" s="79">
        <f t="shared" ref="G377" si="260">+E377/$E$9</f>
        <v>0</v>
      </c>
      <c r="H377" s="46">
        <f t="shared" ref="H377:H379" si="261">+E377-D377*50%</f>
        <v>-50000</v>
      </c>
    </row>
    <row r="378" spans="1:9" x14ac:dyDescent="0.25">
      <c r="A378" s="99" t="s">
        <v>22</v>
      </c>
      <c r="B378" s="99" t="s">
        <v>1</v>
      </c>
      <c r="C378" s="15">
        <v>0</v>
      </c>
      <c r="D378" s="15">
        <v>1313709</v>
      </c>
      <c r="E378" s="15">
        <v>1313708.3500000001</v>
      </c>
      <c r="F378" s="25">
        <f>+E378/D378</f>
        <v>0.99999950521767</v>
      </c>
      <c r="G378" s="25">
        <f>+E378/$E$9</f>
        <v>3.9781931509933538E-3</v>
      </c>
      <c r="H378" s="26">
        <f>+H379</f>
        <v>656853.85000000009</v>
      </c>
    </row>
    <row r="379" spans="1:9" ht="73.5" customHeight="1" x14ac:dyDescent="0.25">
      <c r="A379" s="86" t="s">
        <v>231</v>
      </c>
      <c r="B379" s="87" t="s">
        <v>27</v>
      </c>
      <c r="C379" s="88">
        <v>0</v>
      </c>
      <c r="D379" s="88">
        <v>1313709</v>
      </c>
      <c r="E379" s="88">
        <v>1313708.3500000001</v>
      </c>
      <c r="F379" s="79">
        <f t="shared" ref="F379" si="262">+E379/D379</f>
        <v>0.99999950521767</v>
      </c>
      <c r="G379" s="79">
        <f t="shared" ref="G379" si="263">+E379/$E$9</f>
        <v>3.9781931509933538E-3</v>
      </c>
      <c r="H379" s="46">
        <f t="shared" si="261"/>
        <v>656853.85000000009</v>
      </c>
    </row>
    <row r="380" spans="1:9" ht="16.5" customHeight="1" x14ac:dyDescent="0.25">
      <c r="A380" s="13" t="s">
        <v>232</v>
      </c>
      <c r="B380" s="27" t="s">
        <v>233</v>
      </c>
      <c r="C380" s="14">
        <v>100000</v>
      </c>
      <c r="D380" s="14">
        <v>100000</v>
      </c>
      <c r="E380" s="14">
        <v>0</v>
      </c>
      <c r="F380" s="21">
        <f>+E380/D380</f>
        <v>0</v>
      </c>
      <c r="G380" s="21">
        <f>+E380/$E$9</f>
        <v>0</v>
      </c>
      <c r="H380" s="22">
        <f>+H381</f>
        <v>-50000</v>
      </c>
    </row>
    <row r="381" spans="1:9" x14ac:dyDescent="0.25">
      <c r="A381" s="99" t="s">
        <v>6</v>
      </c>
      <c r="B381" s="99" t="s">
        <v>1</v>
      </c>
      <c r="C381" s="15">
        <v>100000</v>
      </c>
      <c r="D381" s="15">
        <v>100000</v>
      </c>
      <c r="E381" s="15">
        <v>0</v>
      </c>
      <c r="F381" s="25">
        <f>+E381/D381</f>
        <v>0</v>
      </c>
      <c r="G381" s="25">
        <f>+E381/$E$9</f>
        <v>0</v>
      </c>
      <c r="H381" s="26">
        <f>+H382</f>
        <v>-50000</v>
      </c>
    </row>
    <row r="382" spans="1:9" ht="58.5" customHeight="1" x14ac:dyDescent="0.25">
      <c r="A382" s="86" t="s">
        <v>7</v>
      </c>
      <c r="B382" s="87" t="s">
        <v>8</v>
      </c>
      <c r="C382" s="88">
        <v>100000</v>
      </c>
      <c r="D382" s="88">
        <v>100000</v>
      </c>
      <c r="E382" s="88">
        <v>0</v>
      </c>
      <c r="F382" s="79">
        <f t="shared" ref="F382" si="264">+E382/D382</f>
        <v>0</v>
      </c>
      <c r="G382" s="79">
        <f t="shared" ref="G382" si="265">+E382/$E$9</f>
        <v>0</v>
      </c>
      <c r="H382" s="46">
        <f t="shared" ref="H382" si="266">+E382-D382*50%</f>
        <v>-50000</v>
      </c>
    </row>
    <row r="383" spans="1:9" ht="28.5" customHeight="1" x14ac:dyDescent="0.25">
      <c r="A383" s="13" t="s">
        <v>234</v>
      </c>
      <c r="B383" s="27" t="s">
        <v>235</v>
      </c>
      <c r="C383" s="14">
        <v>7000</v>
      </c>
      <c r="D383" s="14">
        <f>+D384</f>
        <v>7000</v>
      </c>
      <c r="E383" s="14">
        <f>+E384</f>
        <v>21048.539999999997</v>
      </c>
      <c r="F383" s="21">
        <f>+E383/D383</f>
        <v>3.0069342857142853</v>
      </c>
      <c r="G383" s="21">
        <f>+E383/$E$9</f>
        <v>6.3739533714929681E-5</v>
      </c>
      <c r="H383" s="14">
        <f>+H384</f>
        <v>17548.539999999997</v>
      </c>
    </row>
    <row r="384" spans="1:9" x14ac:dyDescent="0.25">
      <c r="A384" s="99" t="s">
        <v>6</v>
      </c>
      <c r="B384" s="99" t="s">
        <v>1</v>
      </c>
      <c r="C384" s="15">
        <v>7000</v>
      </c>
      <c r="D384" s="15">
        <f>SUM(D385:D387)</f>
        <v>7000</v>
      </c>
      <c r="E384" s="15">
        <f>SUM(E385:E387)</f>
        <v>21048.539999999997</v>
      </c>
      <c r="F384" s="25">
        <f>+E384/D384</f>
        <v>3.0069342857142853</v>
      </c>
      <c r="G384" s="25">
        <f>+E384/$E$9</f>
        <v>6.3739533714929681E-5</v>
      </c>
      <c r="H384" s="15">
        <f>SUM(H385:H387)</f>
        <v>17548.539999999997</v>
      </c>
    </row>
    <row r="385" spans="1:8" x14ac:dyDescent="0.25">
      <c r="A385" s="86" t="s">
        <v>47</v>
      </c>
      <c r="B385" s="87" t="s">
        <v>48</v>
      </c>
      <c r="C385" s="88">
        <v>7000</v>
      </c>
      <c r="D385" s="88">
        <v>7000</v>
      </c>
      <c r="E385" s="88">
        <v>17565.16</v>
      </c>
      <c r="F385" s="79">
        <f t="shared" ref="F385" si="267">+E385/D385</f>
        <v>2.5093085714285714</v>
      </c>
      <c r="G385" s="79">
        <f t="shared" ref="G385:G387" si="268">+E385/$E$9</f>
        <v>5.3191105322655836E-5</v>
      </c>
      <c r="H385" s="46">
        <f t="shared" ref="H385:H387" si="269">+E385-D385*50%</f>
        <v>14065.16</v>
      </c>
    </row>
    <row r="386" spans="1:8" ht="30" x14ac:dyDescent="0.25">
      <c r="A386" s="86" t="s">
        <v>236</v>
      </c>
      <c r="B386" s="87" t="s">
        <v>237</v>
      </c>
      <c r="C386" s="88">
        <v>0</v>
      </c>
      <c r="D386" s="88">
        <v>0</v>
      </c>
      <c r="E386" s="88">
        <v>3375.83</v>
      </c>
      <c r="F386" s="24" t="s">
        <v>307</v>
      </c>
      <c r="G386" s="79">
        <f t="shared" si="268"/>
        <v>1.0222743720033364E-5</v>
      </c>
      <c r="H386" s="46">
        <f t="shared" si="269"/>
        <v>3375.83</v>
      </c>
    </row>
    <row r="387" spans="1:8" x14ac:dyDescent="0.25">
      <c r="A387" s="86" t="s">
        <v>13</v>
      </c>
      <c r="B387" s="87" t="s">
        <v>14</v>
      </c>
      <c r="C387" s="88">
        <v>0</v>
      </c>
      <c r="D387" s="88">
        <v>0</v>
      </c>
      <c r="E387" s="88">
        <v>107.55</v>
      </c>
      <c r="F387" s="24" t="s">
        <v>307</v>
      </c>
      <c r="G387" s="79">
        <f t="shared" si="268"/>
        <v>3.256846722404826E-7</v>
      </c>
      <c r="H387" s="46">
        <f t="shared" si="269"/>
        <v>107.55</v>
      </c>
    </row>
    <row r="388" spans="1:8" ht="27.75" customHeight="1" x14ac:dyDescent="0.25">
      <c r="A388" s="13" t="s">
        <v>238</v>
      </c>
      <c r="B388" s="27" t="s">
        <v>239</v>
      </c>
      <c r="C388" s="14">
        <v>5000</v>
      </c>
      <c r="D388" s="14">
        <f>+D389</f>
        <v>5000</v>
      </c>
      <c r="E388" s="14">
        <f>+E389</f>
        <v>1081.58</v>
      </c>
      <c r="F388" s="21">
        <f>+E388/D388</f>
        <v>0.21631599999999998</v>
      </c>
      <c r="G388" s="21">
        <f>+E388/$E$9</f>
        <v>3.2752582780275327E-6</v>
      </c>
      <c r="H388" s="14">
        <f>+H389</f>
        <v>-1418.4199999999998</v>
      </c>
    </row>
    <row r="389" spans="1:8" x14ac:dyDescent="0.25">
      <c r="A389" s="99" t="s">
        <v>6</v>
      </c>
      <c r="B389" s="99" t="s">
        <v>1</v>
      </c>
      <c r="C389" s="15">
        <v>5000</v>
      </c>
      <c r="D389" s="15">
        <f>SUM(D390:D392)</f>
        <v>5000</v>
      </c>
      <c r="E389" s="15">
        <f>SUM(E390:E392)</f>
        <v>1081.58</v>
      </c>
      <c r="F389" s="25">
        <f>+E389/D389</f>
        <v>0.21631599999999998</v>
      </c>
      <c r="G389" s="25">
        <f>+E389/$E$9</f>
        <v>3.2752582780275327E-6</v>
      </c>
      <c r="H389" s="15">
        <f>SUM(H390:H392)</f>
        <v>-1418.4199999999998</v>
      </c>
    </row>
    <row r="390" spans="1:8" x14ac:dyDescent="0.25">
      <c r="A390" s="86" t="s">
        <v>240</v>
      </c>
      <c r="B390" s="87" t="s">
        <v>241</v>
      </c>
      <c r="C390" s="88">
        <v>5000</v>
      </c>
      <c r="D390" s="88">
        <v>5000</v>
      </c>
      <c r="E390" s="88">
        <v>190.57</v>
      </c>
      <c r="F390" s="79">
        <f t="shared" ref="F390" si="270">+E390/D390</f>
        <v>3.8114000000000002E-2</v>
      </c>
      <c r="G390" s="79">
        <f t="shared" ref="G390" si="271">+E390/$E$9</f>
        <v>5.7708719654922144E-7</v>
      </c>
      <c r="H390" s="46">
        <f t="shared" ref="H390:H392" si="272">+E390-D390*50%</f>
        <v>-2309.4299999999998</v>
      </c>
    </row>
    <row r="391" spans="1:8" ht="30" x14ac:dyDescent="0.25">
      <c r="A391" s="86" t="s">
        <v>236</v>
      </c>
      <c r="B391" s="87" t="s">
        <v>237</v>
      </c>
      <c r="C391" s="73">
        <v>0</v>
      </c>
      <c r="D391" s="73">
        <v>0</v>
      </c>
      <c r="E391" s="73">
        <v>33.71</v>
      </c>
      <c r="F391" s="24" t="s">
        <v>307</v>
      </c>
      <c r="G391" s="79">
        <f t="shared" ref="G391:G392" si="273">+E391/$E$9</f>
        <v>1.02081174348923E-7</v>
      </c>
      <c r="H391" s="46">
        <f t="shared" si="272"/>
        <v>33.71</v>
      </c>
    </row>
    <row r="392" spans="1:8" x14ac:dyDescent="0.25">
      <c r="A392" s="86" t="s">
        <v>13</v>
      </c>
      <c r="B392" s="87" t="s">
        <v>14</v>
      </c>
      <c r="C392" s="73">
        <v>0</v>
      </c>
      <c r="D392" s="73">
        <v>0</v>
      </c>
      <c r="E392" s="73">
        <v>857.3</v>
      </c>
      <c r="F392" s="24" t="s">
        <v>307</v>
      </c>
      <c r="G392" s="79">
        <f t="shared" si="273"/>
        <v>2.5960899071293884E-6</v>
      </c>
      <c r="H392" s="46">
        <f t="shared" si="272"/>
        <v>857.3</v>
      </c>
    </row>
    <row r="393" spans="1:8" ht="30" customHeight="1" x14ac:dyDescent="0.25">
      <c r="A393" s="13" t="s">
        <v>330</v>
      </c>
      <c r="B393" s="27" t="s">
        <v>331</v>
      </c>
      <c r="C393" s="14">
        <f>+C394</f>
        <v>0</v>
      </c>
      <c r="D393" s="14">
        <f>+D394</f>
        <v>3000</v>
      </c>
      <c r="E393" s="14">
        <f>+E394</f>
        <v>11835.37</v>
      </c>
      <c r="F393" s="21">
        <f>+E393/D393</f>
        <v>3.9451233333333335</v>
      </c>
      <c r="G393" s="21">
        <f>+E393/$E$9</f>
        <v>3.5840061360249566E-5</v>
      </c>
      <c r="H393" s="14">
        <f>+H394</f>
        <v>10335.370000000001</v>
      </c>
    </row>
    <row r="394" spans="1:8" x14ac:dyDescent="0.25">
      <c r="A394" s="99" t="s">
        <v>6</v>
      </c>
      <c r="B394" s="99" t="s">
        <v>1</v>
      </c>
      <c r="C394" s="15">
        <f>SUM(C395:C397)</f>
        <v>0</v>
      </c>
      <c r="D394" s="15">
        <f>SUM(D395:D397)</f>
        <v>3000</v>
      </c>
      <c r="E394" s="15">
        <f>SUM(E395:E397)</f>
        <v>11835.37</v>
      </c>
      <c r="F394" s="25">
        <f>+E394/D394</f>
        <v>3.9451233333333335</v>
      </c>
      <c r="G394" s="25">
        <f>+E394/$E$9</f>
        <v>3.5840061360249566E-5</v>
      </c>
      <c r="H394" s="15">
        <f>SUM(H395:H397)</f>
        <v>10335.370000000001</v>
      </c>
    </row>
    <row r="395" spans="1:8" x14ac:dyDescent="0.25">
      <c r="A395" s="86" t="s">
        <v>47</v>
      </c>
      <c r="B395" s="87" t="s">
        <v>48</v>
      </c>
      <c r="C395" s="88">
        <v>0</v>
      </c>
      <c r="D395" s="88">
        <v>3000</v>
      </c>
      <c r="E395" s="88">
        <v>11175.15</v>
      </c>
      <c r="F395" s="79">
        <f t="shared" ref="F395" si="274">+E395/D395</f>
        <v>3.72505</v>
      </c>
      <c r="G395" s="79">
        <f t="shared" ref="G395:G397" si="275">+E395/$E$9</f>
        <v>3.3840772338337783E-5</v>
      </c>
      <c r="H395" s="46">
        <f t="shared" ref="H395:H397" si="276">+E395-D395*50%</f>
        <v>9675.15</v>
      </c>
    </row>
    <row r="396" spans="1:8" ht="30" x14ac:dyDescent="0.25">
      <c r="A396" s="86" t="s">
        <v>236</v>
      </c>
      <c r="B396" s="87" t="s">
        <v>237</v>
      </c>
      <c r="C396" s="73">
        <v>0</v>
      </c>
      <c r="D396" s="73">
        <v>0</v>
      </c>
      <c r="E396" s="73">
        <v>122.35</v>
      </c>
      <c r="F396" s="24" t="s">
        <v>307</v>
      </c>
      <c r="G396" s="79">
        <f t="shared" si="275"/>
        <v>3.7050227474312454E-7</v>
      </c>
      <c r="H396" s="46">
        <f t="shared" si="276"/>
        <v>122.35</v>
      </c>
    </row>
    <row r="397" spans="1:8" ht="48" customHeight="1" x14ac:dyDescent="0.25">
      <c r="A397" s="86" t="s">
        <v>20</v>
      </c>
      <c r="B397" s="87" t="s">
        <v>21</v>
      </c>
      <c r="C397" s="73">
        <v>0</v>
      </c>
      <c r="D397" s="73">
        <v>0</v>
      </c>
      <c r="E397" s="73">
        <v>537.87</v>
      </c>
      <c r="F397" s="24" t="s">
        <v>307</v>
      </c>
      <c r="G397" s="79">
        <f t="shared" si="275"/>
        <v>1.6287867471686507E-6</v>
      </c>
      <c r="H397" s="46">
        <f t="shared" si="276"/>
        <v>537.87</v>
      </c>
    </row>
    <row r="398" spans="1:8" ht="15" customHeight="1" x14ac:dyDescent="0.25">
      <c r="A398" s="13" t="s">
        <v>242</v>
      </c>
      <c r="B398" s="27" t="s">
        <v>50</v>
      </c>
      <c r="C398" s="14">
        <f>+C399</f>
        <v>61243</v>
      </c>
      <c r="D398" s="14">
        <f t="shared" ref="D398:E398" si="277">+D399</f>
        <v>73243</v>
      </c>
      <c r="E398" s="14">
        <f t="shared" si="277"/>
        <v>434</v>
      </c>
      <c r="F398" s="21">
        <f>+E398/D398</f>
        <v>5.9254809333315131E-3</v>
      </c>
      <c r="G398" s="21">
        <f>+E398/$E$9</f>
        <v>1.3142459112261223E-6</v>
      </c>
      <c r="H398" s="14">
        <f t="shared" ref="H398" si="278">+H399</f>
        <v>-36187.5</v>
      </c>
    </row>
    <row r="399" spans="1:8" x14ac:dyDescent="0.25">
      <c r="A399" s="99" t="s">
        <v>6</v>
      </c>
      <c r="B399" s="99" t="s">
        <v>1</v>
      </c>
      <c r="C399" s="15">
        <f>SUM(C400:C402)</f>
        <v>61243</v>
      </c>
      <c r="D399" s="15">
        <f t="shared" ref="D399:E399" si="279">SUM(D400:D402)</f>
        <v>73243</v>
      </c>
      <c r="E399" s="15">
        <f t="shared" si="279"/>
        <v>434</v>
      </c>
      <c r="F399" s="25">
        <f>+E399/D399</f>
        <v>5.9254809333315131E-3</v>
      </c>
      <c r="G399" s="25">
        <f>+E399/$E$9</f>
        <v>1.3142459112261223E-6</v>
      </c>
      <c r="H399" s="15">
        <f t="shared" ref="H399" si="280">SUM(H400:H402)</f>
        <v>-36187.5</v>
      </c>
    </row>
    <row r="400" spans="1:8" ht="13.5" customHeight="1" x14ac:dyDescent="0.25">
      <c r="A400" s="86" t="s">
        <v>47</v>
      </c>
      <c r="B400" s="87" t="s">
        <v>48</v>
      </c>
      <c r="C400" s="88">
        <v>3000</v>
      </c>
      <c r="D400" s="88">
        <v>0</v>
      </c>
      <c r="E400" s="88">
        <v>0</v>
      </c>
      <c r="F400" s="24" t="s">
        <v>307</v>
      </c>
      <c r="G400" s="79">
        <f t="shared" ref="G400" si="281">+E400/$E$9</f>
        <v>0</v>
      </c>
      <c r="H400" s="46">
        <f t="shared" ref="H400:H402" si="282">+E400-D400*50%</f>
        <v>0</v>
      </c>
    </row>
    <row r="401" spans="1:9" ht="41.25" customHeight="1" x14ac:dyDescent="0.25">
      <c r="A401" s="86" t="s">
        <v>20</v>
      </c>
      <c r="B401" s="87" t="s">
        <v>21</v>
      </c>
      <c r="C401" s="88">
        <v>0</v>
      </c>
      <c r="D401" s="88">
        <v>0</v>
      </c>
      <c r="E401" s="88">
        <v>434</v>
      </c>
      <c r="F401" s="24" t="s">
        <v>307</v>
      </c>
      <c r="G401" s="79">
        <f t="shared" ref="G401:G402" si="283">+E401/$E$9</f>
        <v>1.3142459112261223E-6</v>
      </c>
      <c r="H401" s="46">
        <f t="shared" si="282"/>
        <v>434</v>
      </c>
    </row>
    <row r="402" spans="1:9" ht="63" customHeight="1" x14ac:dyDescent="0.25">
      <c r="A402" s="86" t="s">
        <v>229</v>
      </c>
      <c r="B402" s="87" t="s">
        <v>230</v>
      </c>
      <c r="C402" s="88">
        <v>58243</v>
      </c>
      <c r="D402" s="88">
        <v>73243</v>
      </c>
      <c r="E402" s="88">
        <v>0</v>
      </c>
      <c r="F402" s="79">
        <f t="shared" ref="F402" si="284">+E402/D402</f>
        <v>0</v>
      </c>
      <c r="G402" s="79">
        <f t="shared" si="283"/>
        <v>0</v>
      </c>
      <c r="H402" s="46">
        <f t="shared" si="282"/>
        <v>-36621.5</v>
      </c>
    </row>
    <row r="403" spans="1:9" ht="30.75" customHeight="1" x14ac:dyDescent="0.25">
      <c r="A403" s="12" t="s">
        <v>243</v>
      </c>
      <c r="B403" s="68" t="s">
        <v>244</v>
      </c>
      <c r="C403" s="28">
        <v>2092822</v>
      </c>
      <c r="D403" s="28">
        <f>+D404+D408+D411+D415+D418</f>
        <v>1442308</v>
      </c>
      <c r="E403" s="28">
        <f>+E404+E408+E411+E415+E418</f>
        <v>249381.18999999997</v>
      </c>
      <c r="F403" s="21">
        <f>+E403/D403</f>
        <v>0.17290425484709229</v>
      </c>
      <c r="G403" s="21">
        <f>+E403/$E$9</f>
        <v>7.5518020574701539E-4</v>
      </c>
      <c r="H403" s="28">
        <f>+H404+H408+H411+H415+H418</f>
        <v>-471772.81</v>
      </c>
      <c r="I403" s="84">
        <f>+E403-D403*50%</f>
        <v>-471772.81000000006</v>
      </c>
    </row>
    <row r="404" spans="1:9" ht="13.5" customHeight="1" x14ac:dyDescent="0.25">
      <c r="A404" s="13" t="s">
        <v>245</v>
      </c>
      <c r="B404" s="27" t="s">
        <v>246</v>
      </c>
      <c r="C404" s="14">
        <v>0</v>
      </c>
      <c r="D404" s="14">
        <v>0</v>
      </c>
      <c r="E404" s="14">
        <v>448.87</v>
      </c>
      <c r="F404" s="24" t="s">
        <v>307</v>
      </c>
      <c r="G404" s="21">
        <f>+E404/$E$9</f>
        <v>1.3592754888757362E-6</v>
      </c>
      <c r="H404" s="22">
        <f>+E404-D404*50%</f>
        <v>448.87</v>
      </c>
    </row>
    <row r="405" spans="1:9" x14ac:dyDescent="0.25">
      <c r="A405" s="99" t="s">
        <v>6</v>
      </c>
      <c r="B405" s="99" t="s">
        <v>1</v>
      </c>
      <c r="C405" s="15">
        <v>0</v>
      </c>
      <c r="D405" s="15">
        <v>0</v>
      </c>
      <c r="E405" s="15">
        <v>448.87</v>
      </c>
      <c r="F405" s="24" t="s">
        <v>307</v>
      </c>
      <c r="G405" s="25">
        <f>+E405/$E$9</f>
        <v>1.3592754888757362E-6</v>
      </c>
      <c r="H405" s="26">
        <f>+E405-D405*50%</f>
        <v>448.87</v>
      </c>
    </row>
    <row r="406" spans="1:9" ht="72.75" customHeight="1" x14ac:dyDescent="0.25">
      <c r="A406" s="86" t="s">
        <v>64</v>
      </c>
      <c r="B406" s="87" t="s">
        <v>65</v>
      </c>
      <c r="C406" s="88">
        <v>0</v>
      </c>
      <c r="D406" s="88">
        <v>0</v>
      </c>
      <c r="E406" s="88">
        <v>48.87</v>
      </c>
      <c r="F406" s="24" t="s">
        <v>307</v>
      </c>
      <c r="G406" s="79">
        <f t="shared" ref="G406" si="285">+E406/$E$9</f>
        <v>1.4798893475027784E-7</v>
      </c>
      <c r="H406" s="46">
        <f t="shared" ref="H406:H407" si="286">+E406-D406*50%</f>
        <v>48.87</v>
      </c>
    </row>
    <row r="407" spans="1:9" ht="75" x14ac:dyDescent="0.25">
      <c r="A407" s="86" t="s">
        <v>67</v>
      </c>
      <c r="B407" s="87" t="s">
        <v>68</v>
      </c>
      <c r="C407" s="88">
        <v>0</v>
      </c>
      <c r="D407" s="88">
        <v>0</v>
      </c>
      <c r="E407" s="88">
        <v>400</v>
      </c>
      <c r="F407" s="24" t="s">
        <v>307</v>
      </c>
      <c r="G407" s="79">
        <f t="shared" ref="G407" si="287">+E407/$E$9</f>
        <v>1.2112865541254582E-6</v>
      </c>
      <c r="H407" s="46">
        <f t="shared" si="286"/>
        <v>400</v>
      </c>
    </row>
    <row r="408" spans="1:9" ht="13.5" customHeight="1" x14ac:dyDescent="0.25">
      <c r="A408" s="13" t="s">
        <v>247</v>
      </c>
      <c r="B408" s="27" t="s">
        <v>248</v>
      </c>
      <c r="C408" s="14">
        <v>337846</v>
      </c>
      <c r="D408" s="14">
        <f>+D409</f>
        <v>337846</v>
      </c>
      <c r="E408" s="14">
        <f>+E409</f>
        <v>132544.51999999999</v>
      </c>
      <c r="F408" s="21">
        <f>+E408/D408</f>
        <v>0.39232230069321522</v>
      </c>
      <c r="G408" s="21">
        <f>+E408/$E$9</f>
        <v>4.0137348724753221E-4</v>
      </c>
      <c r="H408" s="14">
        <f>+H409</f>
        <v>-36378.48000000001</v>
      </c>
    </row>
    <row r="409" spans="1:9" x14ac:dyDescent="0.25">
      <c r="A409" s="99" t="s">
        <v>22</v>
      </c>
      <c r="B409" s="99" t="s">
        <v>1</v>
      </c>
      <c r="C409" s="15">
        <v>337846</v>
      </c>
      <c r="D409" s="15">
        <f>+D410</f>
        <v>337846</v>
      </c>
      <c r="E409" s="15">
        <f>+E410</f>
        <v>132544.51999999999</v>
      </c>
      <c r="F409" s="25">
        <f>+E409/D409</f>
        <v>0.39232230069321522</v>
      </c>
      <c r="G409" s="25">
        <f>+E409/$E$9</f>
        <v>4.0137348724753221E-4</v>
      </c>
      <c r="H409" s="15">
        <f>+H410</f>
        <v>-36378.48000000001</v>
      </c>
    </row>
    <row r="410" spans="1:9" ht="90" x14ac:dyDescent="0.25">
      <c r="A410" s="86" t="s">
        <v>249</v>
      </c>
      <c r="B410" s="87" t="s">
        <v>173</v>
      </c>
      <c r="C410" s="88">
        <v>337846</v>
      </c>
      <c r="D410" s="88">
        <v>337846</v>
      </c>
      <c r="E410" s="88">
        <v>132544.51999999999</v>
      </c>
      <c r="F410" s="79">
        <f t="shared" ref="F410" si="288">+E410/D410</f>
        <v>0.39232230069321522</v>
      </c>
      <c r="G410" s="79">
        <f t="shared" ref="G410" si="289">+E410/$E$9</f>
        <v>4.0137348724753221E-4</v>
      </c>
      <c r="H410" s="46">
        <f t="shared" ref="H410" si="290">+E410-D410*50%</f>
        <v>-36378.48000000001</v>
      </c>
    </row>
    <row r="411" spans="1:9" ht="13.5" customHeight="1" x14ac:dyDescent="0.25">
      <c r="A411" s="13" t="s">
        <v>250</v>
      </c>
      <c r="B411" s="27" t="s">
        <v>251</v>
      </c>
      <c r="C411" s="14">
        <f>+C412</f>
        <v>142114</v>
      </c>
      <c r="D411" s="14">
        <f>+D412</f>
        <v>142114</v>
      </c>
      <c r="E411" s="14">
        <f>+E412</f>
        <v>100000</v>
      </c>
      <c r="F411" s="21">
        <f>+E411/D411</f>
        <v>0.70366044161729313</v>
      </c>
      <c r="G411" s="21">
        <f>+E411/$E$9</f>
        <v>3.0282163853136455E-4</v>
      </c>
      <c r="H411" s="14">
        <f>+H412</f>
        <v>28943</v>
      </c>
    </row>
    <row r="412" spans="1:9" x14ac:dyDescent="0.25">
      <c r="A412" s="99" t="s">
        <v>22</v>
      </c>
      <c r="B412" s="99" t="s">
        <v>1</v>
      </c>
      <c r="C412" s="15">
        <f>+C413+C414</f>
        <v>142114</v>
      </c>
      <c r="D412" s="15">
        <f>+D413+D414</f>
        <v>142114</v>
      </c>
      <c r="E412" s="15">
        <f>+E413+E414</f>
        <v>100000</v>
      </c>
      <c r="F412" s="25">
        <f>+E412/D412</f>
        <v>0.70366044161729313</v>
      </c>
      <c r="G412" s="25">
        <f>+E412/$E$9</f>
        <v>3.0282163853136455E-4</v>
      </c>
      <c r="H412" s="15">
        <f>+H413+H414</f>
        <v>28943</v>
      </c>
    </row>
    <row r="413" spans="1:9" ht="60" x14ac:dyDescent="0.25">
      <c r="A413" s="86" t="s">
        <v>93</v>
      </c>
      <c r="B413" s="87" t="s">
        <v>195</v>
      </c>
      <c r="C413" s="70">
        <v>0</v>
      </c>
      <c r="D413" s="70">
        <v>0</v>
      </c>
      <c r="E413" s="70">
        <v>100000</v>
      </c>
      <c r="F413" s="24" t="s">
        <v>307</v>
      </c>
      <c r="G413" s="79">
        <f t="shared" ref="G413" si="291">+E413/$E$9</f>
        <v>3.0282163853136455E-4</v>
      </c>
      <c r="H413" s="46">
        <f t="shared" ref="H413:H414" si="292">+E413-D413*50%</f>
        <v>100000</v>
      </c>
    </row>
    <row r="414" spans="1:9" ht="90" x14ac:dyDescent="0.25">
      <c r="A414" s="86" t="s">
        <v>249</v>
      </c>
      <c r="B414" s="87" t="s">
        <v>173</v>
      </c>
      <c r="C414" s="88">
        <v>142114</v>
      </c>
      <c r="D414" s="88">
        <v>142114</v>
      </c>
      <c r="E414" s="88">
        <v>0</v>
      </c>
      <c r="F414" s="79">
        <f t="shared" ref="F414" si="293">+E414/D414</f>
        <v>0</v>
      </c>
      <c r="G414" s="79">
        <f t="shared" ref="G414" si="294">+E414/$E$9</f>
        <v>0</v>
      </c>
      <c r="H414" s="46">
        <f t="shared" si="292"/>
        <v>-71057</v>
      </c>
    </row>
    <row r="415" spans="1:9" ht="13.5" customHeight="1" x14ac:dyDescent="0.25">
      <c r="A415" s="13" t="s">
        <v>252</v>
      </c>
      <c r="B415" s="27" t="s">
        <v>253</v>
      </c>
      <c r="C415" s="14">
        <v>0</v>
      </c>
      <c r="D415" s="14">
        <v>0</v>
      </c>
      <c r="E415" s="14">
        <v>6885.81</v>
      </c>
      <c r="F415" s="24" t="s">
        <v>307</v>
      </c>
      <c r="G415" s="21">
        <f>+E415/$E$9</f>
        <v>2.0851722668156556E-5</v>
      </c>
      <c r="H415" s="22">
        <f>+E415-D415*25%</f>
        <v>6885.81</v>
      </c>
    </row>
    <row r="416" spans="1:9" x14ac:dyDescent="0.25">
      <c r="A416" s="99" t="s">
        <v>6</v>
      </c>
      <c r="B416" s="99" t="s">
        <v>1</v>
      </c>
      <c r="C416" s="15">
        <v>0</v>
      </c>
      <c r="D416" s="15">
        <v>0</v>
      </c>
      <c r="E416" s="15">
        <v>6885.81</v>
      </c>
      <c r="F416" s="24" t="s">
        <v>307</v>
      </c>
      <c r="G416" s="25">
        <f>+E416/$E$9</f>
        <v>2.0851722668156556E-5</v>
      </c>
      <c r="H416" s="26">
        <f>+E416-D416*25%</f>
        <v>6885.81</v>
      </c>
    </row>
    <row r="417" spans="1:9" ht="75" x14ac:dyDescent="0.25">
      <c r="A417" s="86" t="s">
        <v>67</v>
      </c>
      <c r="B417" s="87" t="s">
        <v>68</v>
      </c>
      <c r="C417" s="73">
        <v>0</v>
      </c>
      <c r="D417" s="73">
        <v>0</v>
      </c>
      <c r="E417" s="73">
        <v>6885.81</v>
      </c>
      <c r="F417" s="45" t="s">
        <v>307</v>
      </c>
      <c r="G417" s="91">
        <f t="shared" ref="G417" si="295">+E417/$E$9</f>
        <v>2.0851722668156556E-5</v>
      </c>
      <c r="H417" s="46">
        <f t="shared" ref="H417" si="296">+E417-D417*50%</f>
        <v>6885.81</v>
      </c>
    </row>
    <row r="418" spans="1:9" ht="13.5" customHeight="1" x14ac:dyDescent="0.25">
      <c r="A418" s="42" t="s">
        <v>254</v>
      </c>
      <c r="B418" s="27" t="s">
        <v>255</v>
      </c>
      <c r="C418" s="14">
        <v>1612862</v>
      </c>
      <c r="D418" s="14">
        <f>+D419</f>
        <v>962348</v>
      </c>
      <c r="E418" s="14">
        <f>+E419</f>
        <v>9501.99</v>
      </c>
      <c r="F418" s="21">
        <f>+E418/D418</f>
        <v>9.8737566867702735E-3</v>
      </c>
      <c r="G418" s="21">
        <f>+E418/$E$9</f>
        <v>2.8774081811086408E-5</v>
      </c>
      <c r="H418" s="14">
        <f>+H419</f>
        <v>-471672.01</v>
      </c>
    </row>
    <row r="419" spans="1:9" ht="15.75" customHeight="1" x14ac:dyDescent="0.25">
      <c r="A419" s="99" t="s">
        <v>22</v>
      </c>
      <c r="B419" s="99" t="s">
        <v>1</v>
      </c>
      <c r="C419" s="15">
        <v>1612862</v>
      </c>
      <c r="D419" s="15">
        <f>+D420</f>
        <v>962348</v>
      </c>
      <c r="E419" s="15">
        <f>+E420</f>
        <v>9501.99</v>
      </c>
      <c r="F419" s="25">
        <f>+E419/D419</f>
        <v>9.8737566867702735E-3</v>
      </c>
      <c r="G419" s="25">
        <f>+E419/$E$9</f>
        <v>2.8774081811086408E-5</v>
      </c>
      <c r="H419" s="15">
        <f>+H420</f>
        <v>-471672.01</v>
      </c>
    </row>
    <row r="420" spans="1:9" ht="90" x14ac:dyDescent="0.25">
      <c r="A420" s="86" t="s">
        <v>249</v>
      </c>
      <c r="B420" s="87" t="s">
        <v>173</v>
      </c>
      <c r="C420" s="88">
        <v>1612862</v>
      </c>
      <c r="D420" s="88">
        <v>962348</v>
      </c>
      <c r="E420" s="88">
        <v>9501.99</v>
      </c>
      <c r="F420" s="79">
        <f t="shared" ref="F420" si="297">+E420/D420</f>
        <v>9.8737566867702735E-3</v>
      </c>
      <c r="G420" s="79">
        <f t="shared" ref="G420" si="298">+E420/$E$9</f>
        <v>2.8774081811086408E-5</v>
      </c>
      <c r="H420" s="46">
        <f t="shared" ref="H420" si="299">+E420-D420*50%</f>
        <v>-471672.01</v>
      </c>
    </row>
    <row r="421" spans="1:9" ht="29.25" customHeight="1" x14ac:dyDescent="0.25">
      <c r="A421" s="12" t="s">
        <v>256</v>
      </c>
      <c r="B421" s="68" t="s">
        <v>257</v>
      </c>
      <c r="C421" s="28">
        <v>300000</v>
      </c>
      <c r="D421" s="28">
        <f t="shared" ref="D421:E423" si="300">+D422</f>
        <v>300000</v>
      </c>
      <c r="E421" s="28">
        <f t="shared" si="300"/>
        <v>0</v>
      </c>
      <c r="F421" s="21">
        <f>+E421/D421</f>
        <v>0</v>
      </c>
      <c r="G421" s="21">
        <f>+E421/$E$9</f>
        <v>0</v>
      </c>
      <c r="H421" s="28">
        <f>+H422</f>
        <v>-150000</v>
      </c>
      <c r="I421" s="84">
        <f>+E421-D421*25%</f>
        <v>-75000</v>
      </c>
    </row>
    <row r="422" spans="1:9" ht="13.5" customHeight="1" x14ac:dyDescent="0.25">
      <c r="A422" s="13" t="s">
        <v>258</v>
      </c>
      <c r="B422" s="27" t="s">
        <v>259</v>
      </c>
      <c r="C422" s="14">
        <v>300000</v>
      </c>
      <c r="D422" s="14">
        <f t="shared" si="300"/>
        <v>300000</v>
      </c>
      <c r="E422" s="14">
        <f t="shared" si="300"/>
        <v>0</v>
      </c>
      <c r="F422" s="21">
        <f>+E422/D422</f>
        <v>0</v>
      </c>
      <c r="G422" s="21">
        <f>+E422/$E$9</f>
        <v>0</v>
      </c>
      <c r="H422" s="14">
        <f>+H423</f>
        <v>-150000</v>
      </c>
    </row>
    <row r="423" spans="1:9" x14ac:dyDescent="0.25">
      <c r="A423" s="99" t="s">
        <v>6</v>
      </c>
      <c r="B423" s="99" t="s">
        <v>1</v>
      </c>
      <c r="C423" s="15">
        <v>300000</v>
      </c>
      <c r="D423" s="15">
        <f t="shared" si="300"/>
        <v>300000</v>
      </c>
      <c r="E423" s="15">
        <f t="shared" si="300"/>
        <v>0</v>
      </c>
      <c r="F423" s="25">
        <f>+E423/D423</f>
        <v>0</v>
      </c>
      <c r="G423" s="25">
        <f>+E423/$E$9</f>
        <v>0</v>
      </c>
      <c r="H423" s="15">
        <f>+H424</f>
        <v>-150000</v>
      </c>
    </row>
    <row r="424" spans="1:9" ht="45" x14ac:dyDescent="0.25">
      <c r="A424" s="86" t="s">
        <v>129</v>
      </c>
      <c r="B424" s="87" t="s">
        <v>130</v>
      </c>
      <c r="C424" s="88">
        <v>300000</v>
      </c>
      <c r="D424" s="88">
        <v>300000</v>
      </c>
      <c r="E424" s="88">
        <v>0</v>
      </c>
      <c r="F424" s="79">
        <f t="shared" ref="F424" si="301">+E424/D424</f>
        <v>0</v>
      </c>
      <c r="G424" s="79">
        <f t="shared" ref="G424" si="302">+E424/$E$9</f>
        <v>0</v>
      </c>
      <c r="H424" s="23">
        <f>+E424-D424*50%</f>
        <v>-150000</v>
      </c>
    </row>
    <row r="425" spans="1:9" ht="14.25" customHeight="1" x14ac:dyDescent="0.25">
      <c r="A425" s="12" t="s">
        <v>260</v>
      </c>
      <c r="B425" s="68" t="s">
        <v>261</v>
      </c>
      <c r="C425" s="28">
        <v>0</v>
      </c>
      <c r="D425" s="28">
        <v>0</v>
      </c>
      <c r="E425" s="28">
        <v>21818.2</v>
      </c>
      <c r="F425" s="24" t="s">
        <v>307</v>
      </c>
      <c r="G425" s="21">
        <f>+E425/$E$9</f>
        <v>6.607023073805019E-5</v>
      </c>
      <c r="H425" s="22">
        <f>+H426</f>
        <v>21818.2</v>
      </c>
      <c r="I425" s="84">
        <f>+E425-D425*25%</f>
        <v>21818.2</v>
      </c>
    </row>
    <row r="426" spans="1:9" ht="13.5" customHeight="1" x14ac:dyDescent="0.25">
      <c r="A426" s="13" t="s">
        <v>262</v>
      </c>
      <c r="B426" s="27" t="s">
        <v>263</v>
      </c>
      <c r="C426" s="14">
        <v>0</v>
      </c>
      <c r="D426" s="14">
        <v>0</v>
      </c>
      <c r="E426" s="14">
        <v>21818.2</v>
      </c>
      <c r="F426" s="24" t="s">
        <v>307</v>
      </c>
      <c r="G426" s="21">
        <f>+E426/$E$9</f>
        <v>6.607023073805019E-5</v>
      </c>
      <c r="H426" s="22">
        <f>+H427</f>
        <v>21818.2</v>
      </c>
    </row>
    <row r="427" spans="1:9" x14ac:dyDescent="0.25">
      <c r="A427" s="99" t="s">
        <v>6</v>
      </c>
      <c r="B427" s="99" t="s">
        <v>1</v>
      </c>
      <c r="C427" s="15">
        <v>0</v>
      </c>
      <c r="D427" s="15">
        <v>0</v>
      </c>
      <c r="E427" s="15">
        <v>21818.2</v>
      </c>
      <c r="F427" s="24" t="s">
        <v>307</v>
      </c>
      <c r="G427" s="25">
        <f>+E427/$E$9</f>
        <v>6.607023073805019E-5</v>
      </c>
      <c r="H427" s="26">
        <f>+H428+H429</f>
        <v>21818.2</v>
      </c>
    </row>
    <row r="428" spans="1:9" ht="71.25" customHeight="1" x14ac:dyDescent="0.25">
      <c r="A428" s="86" t="s">
        <v>64</v>
      </c>
      <c r="B428" s="87" t="s">
        <v>65</v>
      </c>
      <c r="C428" s="88">
        <v>0</v>
      </c>
      <c r="D428" s="88">
        <v>0</v>
      </c>
      <c r="E428" s="88">
        <v>4562.91</v>
      </c>
      <c r="F428" s="24" t="s">
        <v>307</v>
      </c>
      <c r="G428" s="79">
        <f t="shared" ref="G428:G429" si="303">+E428/$E$9</f>
        <v>1.3817478826711486E-5</v>
      </c>
      <c r="H428" s="46">
        <f t="shared" ref="H428:H429" si="304">+E428-D428*50%</f>
        <v>4562.91</v>
      </c>
    </row>
    <row r="429" spans="1:9" ht="71.25" customHeight="1" x14ac:dyDescent="0.25">
      <c r="A429" s="86" t="s">
        <v>67</v>
      </c>
      <c r="B429" s="87" t="s">
        <v>68</v>
      </c>
      <c r="C429" s="88">
        <v>0</v>
      </c>
      <c r="D429" s="88">
        <v>0</v>
      </c>
      <c r="E429" s="88">
        <v>17255.29</v>
      </c>
      <c r="F429" s="24" t="s">
        <v>307</v>
      </c>
      <c r="G429" s="79">
        <f t="shared" si="303"/>
        <v>5.2252751911338701E-5</v>
      </c>
      <c r="H429" s="46">
        <f t="shared" si="304"/>
        <v>17255.29</v>
      </c>
    </row>
  </sheetData>
  <mergeCells count="105">
    <mergeCell ref="A419:B419"/>
    <mergeCell ref="A423:B423"/>
    <mergeCell ref="A427:B427"/>
    <mergeCell ref="A399:B399"/>
    <mergeCell ref="A405:B405"/>
    <mergeCell ref="A409:B409"/>
    <mergeCell ref="A412:B412"/>
    <mergeCell ref="A416:B416"/>
    <mergeCell ref="A376:B376"/>
    <mergeCell ref="A378:B378"/>
    <mergeCell ref="A381:B381"/>
    <mergeCell ref="A384:B384"/>
    <mergeCell ref="A389:B389"/>
    <mergeCell ref="A394:B394"/>
    <mergeCell ref="B211:B213"/>
    <mergeCell ref="B221:B222"/>
    <mergeCell ref="B158:B159"/>
    <mergeCell ref="B148:B149"/>
    <mergeCell ref="B112:B113"/>
    <mergeCell ref="A345:B345"/>
    <mergeCell ref="A349:B349"/>
    <mergeCell ref="A301:B301"/>
    <mergeCell ref="A298:B298"/>
    <mergeCell ref="A305:B305"/>
    <mergeCell ref="A253:B253"/>
    <mergeCell ref="B267:B269"/>
    <mergeCell ref="A265:B265"/>
    <mergeCell ref="A270:B270"/>
    <mergeCell ref="A313:B313"/>
    <mergeCell ref="A320:B320"/>
    <mergeCell ref="A277:B277"/>
    <mergeCell ref="A283:B283"/>
    <mergeCell ref="A287:B287"/>
    <mergeCell ref="A291:B291"/>
    <mergeCell ref="A294:B294"/>
    <mergeCell ref="A317:B317"/>
    <mergeCell ref="A311:B311"/>
    <mergeCell ref="B279:B280"/>
    <mergeCell ref="A369:B369"/>
    <mergeCell ref="A372:B372"/>
    <mergeCell ref="A323:B323"/>
    <mergeCell ref="A327:B327"/>
    <mergeCell ref="A331:B331"/>
    <mergeCell ref="A336:B336"/>
    <mergeCell ref="A342:B342"/>
    <mergeCell ref="B350:B351"/>
    <mergeCell ref="B360:B361"/>
    <mergeCell ref="B357:B358"/>
    <mergeCell ref="A363:B363"/>
    <mergeCell ref="B271:B273"/>
    <mergeCell ref="B274:B275"/>
    <mergeCell ref="A224:B224"/>
    <mergeCell ref="A231:B231"/>
    <mergeCell ref="A239:B239"/>
    <mergeCell ref="A245:B245"/>
    <mergeCell ref="A250:B250"/>
    <mergeCell ref="A234:B234"/>
    <mergeCell ref="A256:B256"/>
    <mergeCell ref="A259:B259"/>
    <mergeCell ref="A262:B262"/>
    <mergeCell ref="N2:O2"/>
    <mergeCell ref="A41:B41"/>
    <mergeCell ref="A160:B160"/>
    <mergeCell ref="A129:B129"/>
    <mergeCell ref="A165:B165"/>
    <mergeCell ref="B82:B83"/>
    <mergeCell ref="B84:B85"/>
    <mergeCell ref="B66:B67"/>
    <mergeCell ref="B70:B72"/>
    <mergeCell ref="G2:H2"/>
    <mergeCell ref="B75:B77"/>
    <mergeCell ref="A65:B65"/>
    <mergeCell ref="A55:B55"/>
    <mergeCell ref="A52:B52"/>
    <mergeCell ref="A60:B60"/>
    <mergeCell ref="B68:B69"/>
    <mergeCell ref="B99:B101"/>
    <mergeCell ref="B103:B106"/>
    <mergeCell ref="A93:B93"/>
    <mergeCell ref="A3:H3"/>
    <mergeCell ref="A4:H4"/>
    <mergeCell ref="A1:H1"/>
    <mergeCell ref="A215:B215"/>
    <mergeCell ref="A219:B219"/>
    <mergeCell ref="A182:B182"/>
    <mergeCell ref="A187:B187"/>
    <mergeCell ref="A190:B190"/>
    <mergeCell ref="A196:B196"/>
    <mergeCell ref="A200:B200"/>
    <mergeCell ref="A207:B207"/>
    <mergeCell ref="A74:B74"/>
    <mergeCell ref="A87:B87"/>
    <mergeCell ref="A91:B91"/>
    <mergeCell ref="A97:B97"/>
    <mergeCell ref="A178:B178"/>
    <mergeCell ref="A109:B109"/>
    <mergeCell ref="A116:B116"/>
    <mergeCell ref="A172:B172"/>
    <mergeCell ref="A102:B102"/>
    <mergeCell ref="A122:B122"/>
    <mergeCell ref="A133:B133"/>
    <mergeCell ref="A138:B138"/>
    <mergeCell ref="A145:B145"/>
    <mergeCell ref="A154:B154"/>
    <mergeCell ref="A151:B151"/>
  </mergeCells>
  <printOptions horizontalCentered="1"/>
  <pageMargins left="0.31496062992125984" right="0.31496062992125984" top="0.55118110236220474" bottom="0.35433070866141736" header="0.19685039370078741" footer="0.15748031496062992"/>
  <pageSetup paperSize="9" scale="70" firstPageNumber="183" orientation="portrait" useFirstPageNumber="1" r:id="rId1"/>
  <headerFooter>
    <oddHeader>&amp;C&amp;"-,Kursywa"Informacja o przebiegu wykonaniu budżetu Województwa Zachodniopomorskiego za I półrocze 2012 r. - załączniki
_______________________________________________________________________________________________________________________________</oddHeader>
    <oddFooter>&amp;C&amp;P</oddFooter>
  </headerFooter>
  <rowBreaks count="6" manualBreakCount="6">
    <brk id="53" max="7" man="1"/>
    <brk id="94" max="7" man="1"/>
    <brk id="299" max="7" man="1"/>
    <brk id="334" max="7" man="1"/>
    <brk id="377" max="7" man="1"/>
    <brk id="41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djedrzejewska</dc:creator>
  <cp:lastModifiedBy>Magdalena Nowocień</cp:lastModifiedBy>
  <cp:lastPrinted>2012-08-30T10:45:37Z</cp:lastPrinted>
  <dcterms:created xsi:type="dcterms:W3CDTF">2012-04-30T12:38:29Z</dcterms:created>
  <dcterms:modified xsi:type="dcterms:W3CDTF">2012-08-30T10:48:29Z</dcterms:modified>
</cp:coreProperties>
</file>